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/>
  </bookViews>
  <sheets>
    <sheet name="CAT. B" sheetId="2" r:id="rId1"/>
    <sheet name="CAT. C" sheetId="1" r:id="rId2"/>
    <sheet name="CAT. D" sheetId="3" r:id="rId3"/>
  </sheets>
  <calcPr calcId="145621"/>
</workbook>
</file>

<file path=xl/calcChain.xml><?xml version="1.0" encoding="utf-8"?>
<calcChain xmlns="http://schemas.openxmlformats.org/spreadsheetml/2006/main">
  <c r="C99" i="1" l="1"/>
  <c r="C119" i="3"/>
  <c r="C122" i="3"/>
  <c r="C121" i="3"/>
  <c r="C100" i="3"/>
  <c r="C102" i="3" s="1"/>
  <c r="C81" i="3"/>
  <c r="C83" i="3" s="1"/>
  <c r="C44" i="3"/>
  <c r="C25" i="3"/>
  <c r="C27" i="3" s="1"/>
  <c r="C33" i="3" s="1"/>
  <c r="C6" i="3"/>
  <c r="C103" i="3"/>
  <c r="C84" i="3"/>
  <c r="C65" i="3"/>
  <c r="C62" i="3"/>
  <c r="C64" i="3" s="1"/>
  <c r="C70" i="3" s="1"/>
  <c r="C47" i="3"/>
  <c r="C46" i="3"/>
  <c r="C28" i="3"/>
  <c r="C9" i="3"/>
  <c r="C127" i="3" l="1"/>
  <c r="C89" i="3"/>
  <c r="C52" i="3"/>
  <c r="C108" i="3"/>
  <c r="C124" i="3"/>
  <c r="C105" i="3"/>
  <c r="C86" i="3"/>
  <c r="C67" i="3"/>
  <c r="C49" i="3"/>
  <c r="C30" i="3"/>
  <c r="C8" i="3"/>
  <c r="C14" i="3" s="1"/>
  <c r="C100" i="2"/>
  <c r="C62" i="2"/>
  <c r="C64" i="2" s="1"/>
  <c r="C70" i="2" s="1"/>
  <c r="C44" i="2"/>
  <c r="C46" i="2" s="1"/>
  <c r="C25" i="2"/>
  <c r="C27" i="2" s="1"/>
  <c r="C6" i="2"/>
  <c r="C103" i="2"/>
  <c r="C102" i="2"/>
  <c r="C84" i="2"/>
  <c r="C81" i="2"/>
  <c r="C83" i="2" s="1"/>
  <c r="C89" i="2" s="1"/>
  <c r="C65" i="2"/>
  <c r="C47" i="2"/>
  <c r="C9" i="2"/>
  <c r="C8" i="2"/>
  <c r="C14" i="2" s="1"/>
  <c r="C28" i="2"/>
  <c r="C108" i="2" l="1"/>
  <c r="C52" i="2"/>
  <c r="C128" i="3"/>
  <c r="C126" i="3"/>
  <c r="C11" i="3"/>
  <c r="C15" i="3" s="1"/>
  <c r="C109" i="3"/>
  <c r="C107" i="3"/>
  <c r="C110" i="3" s="1"/>
  <c r="C112" i="3" s="1"/>
  <c r="F112" i="3" s="1"/>
  <c r="C90" i="3"/>
  <c r="C88" i="3"/>
  <c r="C91" i="3" s="1"/>
  <c r="C93" i="3" s="1"/>
  <c r="F93" i="3" s="1"/>
  <c r="C71" i="3"/>
  <c r="C69" i="3"/>
  <c r="C72" i="3" s="1"/>
  <c r="C74" i="3" s="1"/>
  <c r="F74" i="3" s="1"/>
  <c r="C53" i="3"/>
  <c r="C51" i="3"/>
  <c r="C54" i="3" s="1"/>
  <c r="C56" i="3" s="1"/>
  <c r="F56" i="3" s="1"/>
  <c r="C34" i="3"/>
  <c r="C32" i="3"/>
  <c r="C105" i="2"/>
  <c r="C86" i="2"/>
  <c r="C67" i="2"/>
  <c r="C49" i="2"/>
  <c r="C11" i="2"/>
  <c r="C33" i="2"/>
  <c r="C30" i="2"/>
  <c r="C13" i="3" l="1"/>
  <c r="C129" i="3"/>
  <c r="C131" i="3" s="1"/>
  <c r="F131" i="3" s="1"/>
  <c r="G131" i="3"/>
  <c r="G112" i="3"/>
  <c r="E112" i="3"/>
  <c r="G93" i="3"/>
  <c r="E93" i="3"/>
  <c r="G74" i="3"/>
  <c r="E74" i="3"/>
  <c r="G56" i="3"/>
  <c r="E56" i="3"/>
  <c r="C35" i="3"/>
  <c r="C37" i="3" s="1"/>
  <c r="F37" i="3" s="1"/>
  <c r="C16" i="3"/>
  <c r="C18" i="3" s="1"/>
  <c r="C109" i="2"/>
  <c r="C107" i="2"/>
  <c r="C110" i="2" s="1"/>
  <c r="C112" i="2" s="1"/>
  <c r="C90" i="2"/>
  <c r="C88" i="2"/>
  <c r="C91" i="2" s="1"/>
  <c r="C93" i="2" s="1"/>
  <c r="C71" i="2"/>
  <c r="C69" i="2"/>
  <c r="C53" i="2"/>
  <c r="C51" i="2"/>
  <c r="C15" i="2"/>
  <c r="C13" i="2"/>
  <c r="C32" i="2"/>
  <c r="C34" i="2"/>
  <c r="C35" i="2" l="1"/>
  <c r="C37" i="2" s="1"/>
  <c r="E37" i="2" s="1"/>
  <c r="G18" i="3"/>
  <c r="F18" i="3"/>
  <c r="E131" i="3"/>
  <c r="G37" i="3"/>
  <c r="E18" i="3"/>
  <c r="E37" i="3"/>
  <c r="C72" i="2"/>
  <c r="C74" i="2" s="1"/>
  <c r="F74" i="2" s="1"/>
  <c r="C54" i="2"/>
  <c r="C56" i="2" s="1"/>
  <c r="F56" i="2" s="1"/>
  <c r="C16" i="2"/>
  <c r="C18" i="2" s="1"/>
  <c r="F18" i="2" s="1"/>
  <c r="F112" i="2"/>
  <c r="G112" i="2"/>
  <c r="E112" i="2"/>
  <c r="F93" i="2"/>
  <c r="G93" i="2"/>
  <c r="E93" i="2"/>
  <c r="G74" i="2"/>
  <c r="G18" i="2"/>
  <c r="G37" i="2"/>
  <c r="F37" i="2" l="1"/>
  <c r="G56" i="2"/>
  <c r="E74" i="2"/>
  <c r="E56" i="2"/>
  <c r="E18" i="2"/>
  <c r="C118" i="1" l="1"/>
  <c r="C101" i="1"/>
  <c r="C80" i="1"/>
  <c r="C43" i="1"/>
  <c r="C45" i="1" s="1"/>
  <c r="C24" i="1"/>
  <c r="C27" i="1"/>
  <c r="C121" i="1"/>
  <c r="C46" i="1"/>
  <c r="C62" i="1"/>
  <c r="C8" i="1"/>
  <c r="C5" i="1"/>
  <c r="C120" i="1" l="1"/>
  <c r="C123" i="1"/>
  <c r="C107" i="1"/>
  <c r="C104" i="1"/>
  <c r="C82" i="1"/>
  <c r="C88" i="1" s="1"/>
  <c r="C51" i="1"/>
  <c r="C26" i="1"/>
  <c r="C32" i="1" s="1"/>
  <c r="C126" i="1"/>
  <c r="C48" i="1"/>
  <c r="C64" i="1"/>
  <c r="C70" i="1" s="1"/>
  <c r="C7" i="1"/>
  <c r="C13" i="1" s="1"/>
  <c r="C85" i="1" l="1"/>
  <c r="C87" i="1" s="1"/>
  <c r="C108" i="1"/>
  <c r="C106" i="1"/>
  <c r="C67" i="1"/>
  <c r="C89" i="1"/>
  <c r="C29" i="1"/>
  <c r="C33" i="1" s="1"/>
  <c r="C10" i="1"/>
  <c r="C12" i="1" s="1"/>
  <c r="C127" i="1"/>
  <c r="C125" i="1"/>
  <c r="C52" i="1"/>
  <c r="C50" i="1"/>
  <c r="C69" i="1" l="1"/>
  <c r="C72" i="1" s="1"/>
  <c r="C74" i="1" s="1"/>
  <c r="C71" i="1"/>
  <c r="C90" i="1"/>
  <c r="C92" i="1" s="1"/>
  <c r="C109" i="1"/>
  <c r="C111" i="1" s="1"/>
  <c r="C31" i="1"/>
  <c r="C34" i="1" s="1"/>
  <c r="C36" i="1" s="1"/>
  <c r="C53" i="1"/>
  <c r="C55" i="1" s="1"/>
  <c r="F55" i="1" s="1"/>
  <c r="C128" i="1"/>
  <c r="C130" i="1" s="1"/>
  <c r="C14" i="1"/>
  <c r="C15" i="1" s="1"/>
  <c r="C17" i="1" s="1"/>
  <c r="E92" i="1" l="1"/>
  <c r="G92" i="1"/>
  <c r="F92" i="1"/>
  <c r="G111" i="1"/>
  <c r="E111" i="1"/>
  <c r="F111" i="1"/>
  <c r="E74" i="1"/>
  <c r="G74" i="1"/>
  <c r="F74" i="1"/>
  <c r="G130" i="1"/>
  <c r="F130" i="1"/>
  <c r="G55" i="1"/>
  <c r="E130" i="1"/>
  <c r="G36" i="1"/>
  <c r="E36" i="1"/>
  <c r="E17" i="1"/>
  <c r="G17" i="1"/>
  <c r="E55" i="1"/>
  <c r="F36" i="1"/>
  <c r="F17" i="1"/>
</calcChain>
</file>

<file path=xl/sharedStrings.xml><?xml version="1.0" encoding="utf-8"?>
<sst xmlns="http://schemas.openxmlformats.org/spreadsheetml/2006/main" count="356" uniqueCount="54">
  <si>
    <t>Stipendio</t>
  </si>
  <si>
    <t>Ind. Int. Spec.</t>
  </si>
  <si>
    <t>XIII Mensilità</t>
  </si>
  <si>
    <t>I.I.S. su XIII</t>
  </si>
  <si>
    <t>Ind. Ateneo</t>
  </si>
  <si>
    <t>tesoro</t>
  </si>
  <si>
    <t>Op.prev.</t>
  </si>
  <si>
    <t>irap</t>
  </si>
  <si>
    <t>COSTO MENSILE</t>
  </si>
  <si>
    <t>COSTO GIORNALIERO</t>
  </si>
  <si>
    <t>COSTO ORARIO</t>
  </si>
  <si>
    <t>su 12 mesi/anno</t>
  </si>
  <si>
    <t>su 1500 ore/anno</t>
  </si>
  <si>
    <t>TOTALE COSTO</t>
  </si>
  <si>
    <t>PERSONALE T.A.B. CAT/POS C1</t>
  </si>
  <si>
    <t>cat/pos</t>
  </si>
  <si>
    <t>C1</t>
  </si>
  <si>
    <t>su 210 gg/anno</t>
  </si>
  <si>
    <t>C4</t>
  </si>
  <si>
    <t>C3</t>
  </si>
  <si>
    <t>C7</t>
  </si>
  <si>
    <t>C2</t>
  </si>
  <si>
    <t>PERSONALE T.A.B. CAT/POS C2</t>
  </si>
  <si>
    <r>
      <t xml:space="preserve">PERSONALE T.A.B. CAT/POS </t>
    </r>
    <r>
      <rPr>
        <b/>
        <sz val="12"/>
        <rFont val="Calibri"/>
        <family val="2"/>
        <scheme val="minor"/>
      </rPr>
      <t>C7</t>
    </r>
  </si>
  <si>
    <r>
      <t xml:space="preserve">PERSONALE T.A.B. CAT/POS </t>
    </r>
    <r>
      <rPr>
        <b/>
        <sz val="12"/>
        <rFont val="Calibri"/>
        <family val="2"/>
        <scheme val="minor"/>
      </rPr>
      <t>C6</t>
    </r>
  </si>
  <si>
    <r>
      <t xml:space="preserve">PERSONALE T.A.B. CAT/POS </t>
    </r>
    <r>
      <rPr>
        <b/>
        <sz val="12"/>
        <rFont val="Calibri"/>
        <family val="2"/>
        <scheme val="minor"/>
      </rPr>
      <t>C5</t>
    </r>
  </si>
  <si>
    <r>
      <t xml:space="preserve">PERSONALE T.A.B. CAT/POS </t>
    </r>
    <r>
      <rPr>
        <b/>
        <sz val="12"/>
        <rFont val="Calibri"/>
        <family val="2"/>
        <scheme val="minor"/>
      </rPr>
      <t>C4</t>
    </r>
  </si>
  <si>
    <r>
      <t>PERSONALE T.A.B. CAT/POS</t>
    </r>
    <r>
      <rPr>
        <b/>
        <sz val="10"/>
        <rFont val="Arial"/>
        <family val="2"/>
      </rPr>
      <t xml:space="preserve"> </t>
    </r>
    <r>
      <rPr>
        <b/>
        <sz val="12"/>
        <rFont val="Calibri"/>
        <family val="2"/>
        <scheme val="minor"/>
      </rPr>
      <t>C3</t>
    </r>
  </si>
  <si>
    <t>PERSONALE T.A.B. CAT/POS B5</t>
  </si>
  <si>
    <t>B5</t>
  </si>
  <si>
    <t>PERSONALE T.A.B. CAT/POS B1</t>
  </si>
  <si>
    <t>B1</t>
  </si>
  <si>
    <t>PERSONALE T.A.B. CAT/POS B2</t>
  </si>
  <si>
    <t>B2</t>
  </si>
  <si>
    <t>PERSONALE T.A.B. CAT/POS B3</t>
  </si>
  <si>
    <t>B3</t>
  </si>
  <si>
    <t>PERSONALE T.A.B. CAT/POS B4</t>
  </si>
  <si>
    <t>B4</t>
  </si>
  <si>
    <t>PERSONALE T.A.B. CAT/POS B6</t>
  </si>
  <si>
    <t>B6</t>
  </si>
  <si>
    <t>PERSONALE T.A.B. CAT/POS D4</t>
  </si>
  <si>
    <t>D4</t>
  </si>
  <si>
    <t>PERSONALE T.A.B. CAT/POS D1</t>
  </si>
  <si>
    <t>D1</t>
  </si>
  <si>
    <t>PERSONALE T.A.B. CAT/POS D2</t>
  </si>
  <si>
    <t>D2</t>
  </si>
  <si>
    <t>PERSONALE T.A.B. CAT/POS D3</t>
  </si>
  <si>
    <t>D3</t>
  </si>
  <si>
    <t>PERSONALE T.A.B. CAT/POS D5</t>
  </si>
  <si>
    <t>D5</t>
  </si>
  <si>
    <t>PERSONALE T.A.B. CAT/POS D6</t>
  </si>
  <si>
    <t>D6</t>
  </si>
  <si>
    <t>PERSONALE T.A.B. CAT/POS D7</t>
  </si>
  <si>
    <t>D7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</si>
</sst>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_-* #,##0.00_-;\-* #,##0.00_-;_-* &quot;-&quot;_-;_-@_-"/>
  </numFmts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1" fontId="1" fillId="0" borderId="0" applyFont="0" applyFill="0" applyBorder="0" applyAlignment="0" applyProtection="0"/>
  </cellStyleXfs>
  <cellXfs count="67">
    <xf numFmtId="0" fontId="0" fillId="0" borderId="0" xfId="0"/>
    <xf numFmtId="0" fontId="1" fillId="0" borderId="0" xfId="1"/>
    <xf numFmtId="0" fontId="3" fillId="0" borderId="1" xfId="1" applyFont="1" applyBorder="1"/>
    <xf numFmtId="0" fontId="3" fillId="0" borderId="2" xfId="1" applyFont="1" applyBorder="1"/>
    <xf numFmtId="0" fontId="1" fillId="0" borderId="3" xfId="1" applyBorder="1"/>
    <xf numFmtId="0" fontId="1" fillId="0" borderId="4" xfId="1" applyBorder="1"/>
    <xf numFmtId="0" fontId="1" fillId="0" borderId="0" xfId="1" applyBorder="1"/>
    <xf numFmtId="0" fontId="1" fillId="0" borderId="5" xfId="1" applyBorder="1"/>
    <xf numFmtId="164" fontId="1" fillId="0" borderId="5" xfId="2" applyNumberFormat="1" applyFont="1" applyBorder="1"/>
    <xf numFmtId="164" fontId="2" fillId="0" borderId="6" xfId="2" applyNumberFormat="1" applyFont="1" applyBorder="1"/>
    <xf numFmtId="43" fontId="1" fillId="0" borderId="0" xfId="1" applyNumberFormat="1"/>
    <xf numFmtId="164" fontId="1" fillId="0" borderId="5" xfId="1" applyNumberFormat="1" applyBorder="1"/>
    <xf numFmtId="43" fontId="1" fillId="0" borderId="5" xfId="1" applyNumberFormat="1" applyBorder="1"/>
    <xf numFmtId="43" fontId="1" fillId="0" borderId="6" xfId="1" applyNumberFormat="1" applyBorder="1"/>
    <xf numFmtId="0" fontId="3" fillId="0" borderId="7" xfId="1" applyFont="1" applyBorder="1"/>
    <xf numFmtId="43" fontId="1" fillId="0" borderId="0" xfId="1" applyNumberFormat="1" applyBorder="1"/>
    <xf numFmtId="0" fontId="1" fillId="0" borderId="8" xfId="1" applyBorder="1"/>
    <xf numFmtId="0" fontId="1" fillId="0" borderId="8" xfId="1" applyBorder="1" applyAlignment="1">
      <alignment horizontal="left"/>
    </xf>
    <xf numFmtId="0" fontId="3" fillId="0" borderId="9" xfId="1" applyFont="1" applyBorder="1"/>
    <xf numFmtId="0" fontId="1" fillId="0" borderId="10" xfId="1" applyBorder="1"/>
    <xf numFmtId="43" fontId="3" fillId="0" borderId="6" xfId="1" applyNumberFormat="1" applyFont="1" applyBorder="1"/>
    <xf numFmtId="43" fontId="3" fillId="0" borderId="11" xfId="1" applyNumberFormat="1" applyFont="1" applyBorder="1"/>
    <xf numFmtId="0" fontId="3" fillId="0" borderId="1" xfId="0" applyFont="1" applyBorder="1"/>
    <xf numFmtId="0" fontId="3" fillId="0" borderId="2" xfId="0" applyFont="1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164" fontId="0" fillId="0" borderId="5" xfId="2" applyNumberFormat="1" applyFont="1" applyBorder="1"/>
    <xf numFmtId="164" fontId="0" fillId="0" borderId="5" xfId="0" applyNumberFormat="1" applyBorder="1"/>
    <xf numFmtId="43" fontId="0" fillId="0" borderId="5" xfId="0" applyNumberFormat="1" applyBorder="1"/>
    <xf numFmtId="43" fontId="0" fillId="0" borderId="6" xfId="0" applyNumberFormat="1" applyBorder="1"/>
    <xf numFmtId="43" fontId="0" fillId="0" borderId="0" xfId="0" applyNumberFormat="1" applyBorder="1"/>
    <xf numFmtId="0" fontId="3" fillId="0" borderId="9" xfId="0" applyFont="1" applyBorder="1"/>
    <xf numFmtId="0" fontId="0" fillId="0" borderId="10" xfId="0" applyBorder="1"/>
    <xf numFmtId="43" fontId="3" fillId="0" borderId="6" xfId="0" applyNumberFormat="1" applyFont="1" applyBorder="1"/>
    <xf numFmtId="0" fontId="3" fillId="0" borderId="0" xfId="0" applyFont="1" applyBorder="1"/>
    <xf numFmtId="43" fontId="3" fillId="0" borderId="0" xfId="0" applyNumberFormat="1" applyFont="1" applyBorder="1"/>
    <xf numFmtId="43" fontId="3" fillId="0" borderId="0" xfId="1" applyNumberFormat="1" applyFont="1" applyBorder="1"/>
    <xf numFmtId="43" fontId="0" fillId="0" borderId="0" xfId="0" applyNumberFormat="1"/>
    <xf numFmtId="0" fontId="3" fillId="0" borderId="7" xfId="0" applyFont="1" applyBorder="1"/>
    <xf numFmtId="0" fontId="0" fillId="0" borderId="8" xfId="0" applyBorder="1"/>
    <xf numFmtId="0" fontId="0" fillId="0" borderId="8" xfId="0" applyBorder="1" applyAlignment="1">
      <alignment horizontal="left"/>
    </xf>
    <xf numFmtId="43" fontId="3" fillId="0" borderId="11" xfId="0" applyNumberFormat="1" applyFont="1" applyBorder="1"/>
    <xf numFmtId="0" fontId="1" fillId="0" borderId="0" xfId="1" applyFill="1"/>
    <xf numFmtId="0" fontId="0" fillId="0" borderId="0" xfId="0" applyFill="1"/>
    <xf numFmtId="0" fontId="3" fillId="0" borderId="1" xfId="1" applyFont="1" applyFill="1" applyBorder="1"/>
    <xf numFmtId="0" fontId="3" fillId="0" borderId="2" xfId="1" applyFont="1" applyFill="1" applyBorder="1"/>
    <xf numFmtId="0" fontId="1" fillId="0" borderId="3" xfId="1" applyFill="1" applyBorder="1"/>
    <xf numFmtId="0" fontId="1" fillId="0" borderId="4" xfId="1" applyFill="1" applyBorder="1"/>
    <xf numFmtId="0" fontId="1" fillId="0" borderId="0" xfId="1" applyFill="1" applyBorder="1"/>
    <xf numFmtId="0" fontId="1" fillId="0" borderId="5" xfId="1" applyFill="1" applyBorder="1"/>
    <xf numFmtId="164" fontId="1" fillId="0" borderId="5" xfId="2" applyNumberFormat="1" applyFont="1" applyFill="1" applyBorder="1"/>
    <xf numFmtId="164" fontId="2" fillId="0" borderId="6" xfId="2" applyNumberFormat="1" applyFont="1" applyFill="1" applyBorder="1"/>
    <xf numFmtId="164" fontId="1" fillId="0" borderId="5" xfId="1" applyNumberFormat="1" applyFill="1" applyBorder="1"/>
    <xf numFmtId="43" fontId="1" fillId="0" borderId="5" xfId="1" applyNumberFormat="1" applyFill="1" applyBorder="1"/>
    <xf numFmtId="43" fontId="1" fillId="0" borderId="6" xfId="1" applyNumberFormat="1" applyFill="1" applyBorder="1"/>
    <xf numFmtId="0" fontId="3" fillId="0" borderId="7" xfId="1" applyFont="1" applyFill="1" applyBorder="1"/>
    <xf numFmtId="43" fontId="1" fillId="0" borderId="0" xfId="1" applyNumberFormat="1" applyFill="1" applyBorder="1"/>
    <xf numFmtId="0" fontId="1" fillId="0" borderId="8" xfId="1" applyFill="1" applyBorder="1"/>
    <xf numFmtId="0" fontId="3" fillId="0" borderId="9" xfId="1" applyFont="1" applyFill="1" applyBorder="1"/>
    <xf numFmtId="0" fontId="1" fillId="0" borderId="10" xfId="1" applyFill="1" applyBorder="1"/>
    <xf numFmtId="43" fontId="3" fillId="0" borderId="6" xfId="1" applyNumberFormat="1" applyFont="1" applyFill="1" applyBorder="1"/>
    <xf numFmtId="43" fontId="3" fillId="0" borderId="11" xfId="1" applyNumberFormat="1" applyFont="1" applyFill="1" applyBorder="1"/>
    <xf numFmtId="0" fontId="4" fillId="0" borderId="0" xfId="0" applyFont="1"/>
    <xf numFmtId="0" fontId="2" fillId="0" borderId="8" xfId="1" applyFont="1" applyFill="1" applyBorder="1" applyAlignment="1">
      <alignment horizontal="left"/>
    </xf>
    <xf numFmtId="0" fontId="2" fillId="0" borderId="0" xfId="0" applyFont="1"/>
  </cellXfs>
  <cellStyles count="3">
    <cellStyle name="Migliaia [0] 2" xfId="2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12"/>
  <sheetViews>
    <sheetView tabSelected="1" workbookViewId="0">
      <selection activeCell="L47" sqref="L47"/>
    </sheetView>
  </sheetViews>
  <sheetFormatPr defaultRowHeight="15" x14ac:dyDescent="0.25"/>
  <cols>
    <col min="3" max="3" width="10.5703125" bestFit="1" customWidth="1"/>
    <col min="5" max="5" width="16.42578125" bestFit="1" customWidth="1"/>
    <col min="6" max="6" width="21.42578125" bestFit="1" customWidth="1"/>
    <col min="7" max="7" width="15.5703125" bestFit="1" customWidth="1"/>
  </cols>
  <sheetData>
    <row r="2" spans="1:7" ht="15.75" x14ac:dyDescent="0.25">
      <c r="A2" s="64" t="s">
        <v>30</v>
      </c>
    </row>
    <row r="4" spans="1:7" x14ac:dyDescent="0.25">
      <c r="A4" s="22" t="s">
        <v>15</v>
      </c>
      <c r="B4" s="23" t="s">
        <v>31</v>
      </c>
      <c r="C4" s="24"/>
    </row>
    <row r="5" spans="1:7" x14ac:dyDescent="0.25">
      <c r="A5" s="25"/>
      <c r="B5" s="26"/>
      <c r="C5" s="27"/>
    </row>
    <row r="6" spans="1:7" x14ac:dyDescent="0.25">
      <c r="A6" s="25" t="s">
        <v>0</v>
      </c>
      <c r="B6" s="26"/>
      <c r="C6" s="28">
        <f>9964.87+(10.13*12)+6236.52</f>
        <v>16322.95</v>
      </c>
    </row>
    <row r="7" spans="1:7" x14ac:dyDescent="0.25">
      <c r="A7" s="25" t="s">
        <v>1</v>
      </c>
      <c r="B7" s="26"/>
      <c r="C7" s="28"/>
    </row>
    <row r="8" spans="1:7" x14ac:dyDescent="0.25">
      <c r="A8" s="25" t="s">
        <v>2</v>
      </c>
      <c r="B8" s="26"/>
      <c r="C8" s="28">
        <f>C6/12</f>
        <v>1360.2458333333334</v>
      </c>
    </row>
    <row r="9" spans="1:7" x14ac:dyDescent="0.25">
      <c r="A9" s="25" t="s">
        <v>3</v>
      </c>
      <c r="B9" s="26"/>
      <c r="C9" s="28">
        <f>C7/12</f>
        <v>0</v>
      </c>
    </row>
    <row r="10" spans="1:7" x14ac:dyDescent="0.25">
      <c r="A10" s="25" t="s">
        <v>4</v>
      </c>
      <c r="B10" s="26"/>
      <c r="C10" s="9">
        <v>1209.06</v>
      </c>
    </row>
    <row r="11" spans="1:7" x14ac:dyDescent="0.25">
      <c r="A11" s="25"/>
      <c r="B11" s="26"/>
      <c r="C11" s="29">
        <f>SUM(C6:C10)</f>
        <v>18892.255833333336</v>
      </c>
    </row>
    <row r="12" spans="1:7" x14ac:dyDescent="0.25">
      <c r="A12" s="25"/>
      <c r="B12" s="26"/>
      <c r="C12" s="27"/>
    </row>
    <row r="13" spans="1:7" x14ac:dyDescent="0.25">
      <c r="A13" s="25" t="s">
        <v>5</v>
      </c>
      <c r="B13" s="26"/>
      <c r="C13" s="30">
        <f>C11*24.2/100</f>
        <v>4571.9259116666672</v>
      </c>
    </row>
    <row r="14" spans="1:7" x14ac:dyDescent="0.25">
      <c r="A14" s="25" t="s">
        <v>6</v>
      </c>
      <c r="B14" s="26"/>
      <c r="C14" s="28">
        <f>((C6+C8+C10+((C7+C9)*60/100))*80/100)*7.1/100</f>
        <v>1073.0801313333334</v>
      </c>
    </row>
    <row r="15" spans="1:7" x14ac:dyDescent="0.25">
      <c r="A15" s="25" t="s">
        <v>7</v>
      </c>
      <c r="B15" s="26"/>
      <c r="C15" s="31">
        <f>C11*8.5/100</f>
        <v>1605.8417458333338</v>
      </c>
    </row>
    <row r="16" spans="1:7" x14ac:dyDescent="0.25">
      <c r="A16" s="25"/>
      <c r="B16" s="26"/>
      <c r="C16" s="30">
        <f>SUM(C13:C15)</f>
        <v>7250.8477888333346</v>
      </c>
      <c r="E16" s="14" t="s">
        <v>8</v>
      </c>
      <c r="F16" s="14" t="s">
        <v>9</v>
      </c>
      <c r="G16" s="14" t="s">
        <v>10</v>
      </c>
    </row>
    <row r="17" spans="1:7" x14ac:dyDescent="0.25">
      <c r="A17" s="25"/>
      <c r="B17" s="32"/>
      <c r="C17" s="27"/>
      <c r="E17" s="16" t="s">
        <v>11</v>
      </c>
      <c r="F17" s="17" t="s">
        <v>17</v>
      </c>
      <c r="G17" s="16" t="s">
        <v>12</v>
      </c>
    </row>
    <row r="18" spans="1:7" x14ac:dyDescent="0.25">
      <c r="A18" s="33" t="s">
        <v>13</v>
      </c>
      <c r="B18" s="34"/>
      <c r="C18" s="35">
        <f>C11+C16</f>
        <v>26143.103622166673</v>
      </c>
      <c r="E18" s="21">
        <f>C18/12</f>
        <v>2178.5919685138892</v>
      </c>
      <c r="F18" s="21">
        <f>C18/210</f>
        <v>124.49096962936511</v>
      </c>
      <c r="G18" s="21">
        <f>C18/1500</f>
        <v>17.428735748111116</v>
      </c>
    </row>
    <row r="19" spans="1:7" x14ac:dyDescent="0.25">
      <c r="A19" s="36"/>
      <c r="B19" s="26"/>
      <c r="C19" s="37"/>
      <c r="E19" s="38"/>
      <c r="F19" s="38"/>
      <c r="G19" s="38"/>
    </row>
    <row r="21" spans="1:7" ht="15.75" x14ac:dyDescent="0.25">
      <c r="A21" s="64" t="s">
        <v>32</v>
      </c>
    </row>
    <row r="23" spans="1:7" x14ac:dyDescent="0.25">
      <c r="A23" s="22" t="s">
        <v>15</v>
      </c>
      <c r="B23" s="23" t="s">
        <v>33</v>
      </c>
      <c r="C23" s="24"/>
    </row>
    <row r="24" spans="1:7" x14ac:dyDescent="0.25">
      <c r="A24" s="25"/>
      <c r="B24" s="26"/>
      <c r="C24" s="27"/>
    </row>
    <row r="25" spans="1:7" x14ac:dyDescent="0.25">
      <c r="A25" s="25" t="s">
        <v>0</v>
      </c>
      <c r="B25" s="26"/>
      <c r="C25" s="28">
        <f>10979.88+(10.79*12)+6291.14</f>
        <v>17400.5</v>
      </c>
    </row>
    <row r="26" spans="1:7" x14ac:dyDescent="0.25">
      <c r="A26" s="25" t="s">
        <v>1</v>
      </c>
      <c r="B26" s="26"/>
      <c r="C26" s="28"/>
    </row>
    <row r="27" spans="1:7" x14ac:dyDescent="0.25">
      <c r="A27" s="25" t="s">
        <v>2</v>
      </c>
      <c r="B27" s="26"/>
      <c r="C27" s="28">
        <f>C25/12</f>
        <v>1450.0416666666667</v>
      </c>
    </row>
    <row r="28" spans="1:7" x14ac:dyDescent="0.25">
      <c r="A28" s="25" t="s">
        <v>3</v>
      </c>
      <c r="B28" s="26"/>
      <c r="C28" s="28">
        <f>C26/12</f>
        <v>0</v>
      </c>
    </row>
    <row r="29" spans="1:7" x14ac:dyDescent="0.25">
      <c r="A29" s="25" t="s">
        <v>4</v>
      </c>
      <c r="B29" s="26"/>
      <c r="C29" s="9">
        <v>1209.06</v>
      </c>
    </row>
    <row r="30" spans="1:7" x14ac:dyDescent="0.25">
      <c r="A30" s="25"/>
      <c r="B30" s="26"/>
      <c r="C30" s="29">
        <f>SUM(C25:C29)</f>
        <v>20059.601666666669</v>
      </c>
    </row>
    <row r="31" spans="1:7" x14ac:dyDescent="0.25">
      <c r="A31" s="25"/>
      <c r="B31" s="26"/>
      <c r="C31" s="27"/>
    </row>
    <row r="32" spans="1:7" x14ac:dyDescent="0.25">
      <c r="A32" s="25" t="s">
        <v>5</v>
      </c>
      <c r="B32" s="26"/>
      <c r="C32" s="30">
        <f>C30*24.2/100</f>
        <v>4854.4236033333336</v>
      </c>
    </row>
    <row r="33" spans="1:7" x14ac:dyDescent="0.25">
      <c r="A33" s="25" t="s">
        <v>6</v>
      </c>
      <c r="B33" s="26"/>
      <c r="C33" s="28">
        <f>((C25+C27+C29+((C26+C28)*60/100))*80/100)*7.1/100</f>
        <v>1139.3853746666668</v>
      </c>
    </row>
    <row r="34" spans="1:7" x14ac:dyDescent="0.25">
      <c r="A34" s="25" t="s">
        <v>7</v>
      </c>
      <c r="B34" s="26"/>
      <c r="C34" s="31">
        <f>C30*8.5/100</f>
        <v>1705.0661416666669</v>
      </c>
    </row>
    <row r="35" spans="1:7" x14ac:dyDescent="0.25">
      <c r="A35" s="25"/>
      <c r="B35" s="26"/>
      <c r="C35" s="30">
        <f>SUM(C32:C34)</f>
        <v>7698.8751196666681</v>
      </c>
      <c r="E35" s="14" t="s">
        <v>8</v>
      </c>
      <c r="F35" s="14" t="s">
        <v>9</v>
      </c>
      <c r="G35" s="14" t="s">
        <v>10</v>
      </c>
    </row>
    <row r="36" spans="1:7" x14ac:dyDescent="0.25">
      <c r="A36" s="25"/>
      <c r="B36" s="32"/>
      <c r="C36" s="27"/>
      <c r="E36" s="16" t="s">
        <v>11</v>
      </c>
      <c r="F36" s="17" t="s">
        <v>17</v>
      </c>
      <c r="G36" s="16" t="s">
        <v>12</v>
      </c>
    </row>
    <row r="37" spans="1:7" x14ac:dyDescent="0.25">
      <c r="A37" s="33" t="s">
        <v>13</v>
      </c>
      <c r="B37" s="34"/>
      <c r="C37" s="35">
        <f>C30+C35</f>
        <v>27758.476786333336</v>
      </c>
      <c r="E37" s="21">
        <f>C37/12</f>
        <v>2313.2063988611112</v>
      </c>
      <c r="F37" s="21">
        <f>C37/210</f>
        <v>132.1832227920635</v>
      </c>
      <c r="G37" s="21">
        <f>C37/1500</f>
        <v>18.505651190888891</v>
      </c>
    </row>
    <row r="38" spans="1:7" x14ac:dyDescent="0.25">
      <c r="A38" s="36"/>
      <c r="B38" s="26"/>
      <c r="C38" s="37"/>
      <c r="E38" s="38"/>
      <c r="F38" s="38"/>
      <c r="G38" s="38"/>
    </row>
    <row r="39" spans="1:7" x14ac:dyDescent="0.25">
      <c r="A39" s="36"/>
      <c r="B39" s="26"/>
      <c r="C39" s="37"/>
      <c r="E39" s="38"/>
      <c r="F39" s="38"/>
      <c r="G39" s="38"/>
    </row>
    <row r="40" spans="1:7" ht="15.75" x14ac:dyDescent="0.25">
      <c r="A40" s="64" t="s">
        <v>34</v>
      </c>
    </row>
    <row r="42" spans="1:7" x14ac:dyDescent="0.25">
      <c r="A42" s="22" t="s">
        <v>15</v>
      </c>
      <c r="B42" s="23" t="s">
        <v>35</v>
      </c>
      <c r="C42" s="24"/>
    </row>
    <row r="43" spans="1:7" x14ac:dyDescent="0.25">
      <c r="A43" s="25"/>
      <c r="B43" s="26"/>
      <c r="C43" s="27"/>
    </row>
    <row r="44" spans="1:7" x14ac:dyDescent="0.25">
      <c r="A44" s="25" t="s">
        <v>0</v>
      </c>
      <c r="B44" s="26"/>
      <c r="C44" s="28">
        <f>11736.55+(11.29*12)+6332.96</f>
        <v>18204.989999999998</v>
      </c>
    </row>
    <row r="45" spans="1:7" x14ac:dyDescent="0.25">
      <c r="A45" s="25" t="s">
        <v>1</v>
      </c>
      <c r="B45" s="26"/>
      <c r="C45" s="28"/>
    </row>
    <row r="46" spans="1:7" x14ac:dyDescent="0.25">
      <c r="A46" s="25" t="s">
        <v>2</v>
      </c>
      <c r="B46" s="26"/>
      <c r="C46" s="28">
        <f>C44/12</f>
        <v>1517.0824999999998</v>
      </c>
    </row>
    <row r="47" spans="1:7" x14ac:dyDescent="0.25">
      <c r="A47" s="25" t="s">
        <v>3</v>
      </c>
      <c r="B47" s="26"/>
      <c r="C47" s="28">
        <f>C45/12</f>
        <v>0</v>
      </c>
    </row>
    <row r="48" spans="1:7" x14ac:dyDescent="0.25">
      <c r="A48" s="25" t="s">
        <v>4</v>
      </c>
      <c r="B48" s="26"/>
      <c r="C48" s="9">
        <v>1209.06</v>
      </c>
    </row>
    <row r="49" spans="1:7" x14ac:dyDescent="0.25">
      <c r="A49" s="25"/>
      <c r="B49" s="26"/>
      <c r="C49" s="29">
        <f>SUM(C44:C48)</f>
        <v>20931.1325</v>
      </c>
    </row>
    <row r="50" spans="1:7" x14ac:dyDescent="0.25">
      <c r="A50" s="25"/>
      <c r="B50" s="26"/>
      <c r="C50" s="27"/>
    </row>
    <row r="51" spans="1:7" x14ac:dyDescent="0.25">
      <c r="A51" s="25" t="s">
        <v>5</v>
      </c>
      <c r="B51" s="26"/>
      <c r="C51" s="30">
        <f>C49*24.2/100</f>
        <v>5065.334065</v>
      </c>
    </row>
    <row r="52" spans="1:7" x14ac:dyDescent="0.25">
      <c r="A52" s="25" t="s">
        <v>6</v>
      </c>
      <c r="B52" s="26"/>
      <c r="C52" s="28">
        <f>((C44+C46+C48+((C45+C47)*60/100))*80/100)*7.1/100</f>
        <v>1188.888326</v>
      </c>
    </row>
    <row r="53" spans="1:7" x14ac:dyDescent="0.25">
      <c r="A53" s="25" t="s">
        <v>7</v>
      </c>
      <c r="B53" s="26"/>
      <c r="C53" s="31">
        <f>C49*8.5/100</f>
        <v>1779.1462624999999</v>
      </c>
    </row>
    <row r="54" spans="1:7" x14ac:dyDescent="0.25">
      <c r="A54" s="25"/>
      <c r="B54" s="26"/>
      <c r="C54" s="30">
        <f>SUM(C51:C53)</f>
        <v>8033.3686534999997</v>
      </c>
      <c r="E54" s="14" t="s">
        <v>8</v>
      </c>
      <c r="F54" s="14" t="s">
        <v>9</v>
      </c>
      <c r="G54" s="14" t="s">
        <v>10</v>
      </c>
    </row>
    <row r="55" spans="1:7" x14ac:dyDescent="0.25">
      <c r="A55" s="25"/>
      <c r="B55" s="32"/>
      <c r="C55" s="27"/>
      <c r="E55" s="16" t="s">
        <v>11</v>
      </c>
      <c r="F55" s="17" t="s">
        <v>17</v>
      </c>
      <c r="G55" s="16" t="s">
        <v>12</v>
      </c>
    </row>
    <row r="56" spans="1:7" x14ac:dyDescent="0.25">
      <c r="A56" s="33" t="s">
        <v>13</v>
      </c>
      <c r="B56" s="34"/>
      <c r="C56" s="35">
        <f>C49+C54</f>
        <v>28964.501153500001</v>
      </c>
      <c r="E56" s="21">
        <f>C56/12</f>
        <v>2413.7084294583333</v>
      </c>
      <c r="F56" s="21">
        <f>C56/210</f>
        <v>137.92619596904763</v>
      </c>
      <c r="G56" s="21">
        <f>C56/1500</f>
        <v>19.309667435666668</v>
      </c>
    </row>
    <row r="58" spans="1:7" ht="15.75" x14ac:dyDescent="0.25">
      <c r="A58" s="64" t="s">
        <v>36</v>
      </c>
    </row>
    <row r="60" spans="1:7" x14ac:dyDescent="0.25">
      <c r="A60" s="22" t="s">
        <v>15</v>
      </c>
      <c r="B60" s="23" t="s">
        <v>37</v>
      </c>
      <c r="C60" s="24"/>
    </row>
    <row r="61" spans="1:7" x14ac:dyDescent="0.25">
      <c r="A61" s="25"/>
      <c r="B61" s="26"/>
      <c r="C61" s="27"/>
    </row>
    <row r="62" spans="1:7" x14ac:dyDescent="0.25">
      <c r="A62" s="25" t="s">
        <v>0</v>
      </c>
      <c r="B62" s="26"/>
      <c r="C62" s="28">
        <f>12574.08+(11.82*12)+6332.96</f>
        <v>19048.88</v>
      </c>
    </row>
    <row r="63" spans="1:7" x14ac:dyDescent="0.25">
      <c r="A63" s="25" t="s">
        <v>1</v>
      </c>
      <c r="B63" s="26"/>
      <c r="C63" s="28"/>
    </row>
    <row r="64" spans="1:7" x14ac:dyDescent="0.25">
      <c r="A64" s="25" t="s">
        <v>2</v>
      </c>
      <c r="B64" s="26"/>
      <c r="C64" s="28">
        <f>C62/12</f>
        <v>1587.4066666666668</v>
      </c>
    </row>
    <row r="65" spans="1:7" x14ac:dyDescent="0.25">
      <c r="A65" s="25" t="s">
        <v>3</v>
      </c>
      <c r="B65" s="26"/>
      <c r="C65" s="28">
        <f>C63/12</f>
        <v>0</v>
      </c>
    </row>
    <row r="66" spans="1:7" x14ac:dyDescent="0.25">
      <c r="A66" s="25" t="s">
        <v>4</v>
      </c>
      <c r="B66" s="26"/>
      <c r="C66" s="9">
        <v>1209.06</v>
      </c>
    </row>
    <row r="67" spans="1:7" x14ac:dyDescent="0.25">
      <c r="A67" s="25"/>
      <c r="B67" s="26"/>
      <c r="C67" s="29">
        <f>SUM(C62:C66)</f>
        <v>21845.346666666668</v>
      </c>
    </row>
    <row r="68" spans="1:7" x14ac:dyDescent="0.25">
      <c r="A68" s="25"/>
      <c r="B68" s="26"/>
      <c r="C68" s="27"/>
    </row>
    <row r="69" spans="1:7" x14ac:dyDescent="0.25">
      <c r="A69" s="25" t="s">
        <v>5</v>
      </c>
      <c r="B69" s="26"/>
      <c r="C69" s="30">
        <f>C67*24.2/100</f>
        <v>5286.5738933333332</v>
      </c>
    </row>
    <row r="70" spans="1:7" x14ac:dyDescent="0.25">
      <c r="A70" s="25" t="s">
        <v>6</v>
      </c>
      <c r="B70" s="26"/>
      <c r="C70" s="28">
        <f>((C62+C64+C66+((C63+C65)*60/100))*80/100)*7.1/100</f>
        <v>1240.8156906666668</v>
      </c>
    </row>
    <row r="71" spans="1:7" x14ac:dyDescent="0.25">
      <c r="A71" s="25" t="s">
        <v>7</v>
      </c>
      <c r="B71" s="26"/>
      <c r="C71" s="31">
        <f>C67*8.5/100</f>
        <v>1856.8544666666669</v>
      </c>
    </row>
    <row r="72" spans="1:7" x14ac:dyDescent="0.25">
      <c r="A72" s="25"/>
      <c r="B72" s="26"/>
      <c r="C72" s="30">
        <f>SUM(C69:C71)</f>
        <v>8384.244050666668</v>
      </c>
      <c r="E72" s="14" t="s">
        <v>8</v>
      </c>
      <c r="F72" s="14" t="s">
        <v>9</v>
      </c>
      <c r="G72" s="14" t="s">
        <v>10</v>
      </c>
    </row>
    <row r="73" spans="1:7" x14ac:dyDescent="0.25">
      <c r="A73" s="25"/>
      <c r="B73" s="32"/>
      <c r="C73" s="27"/>
      <c r="E73" s="16" t="s">
        <v>11</v>
      </c>
      <c r="F73" s="17" t="s">
        <v>17</v>
      </c>
      <c r="G73" s="16" t="s">
        <v>12</v>
      </c>
    </row>
    <row r="74" spans="1:7" x14ac:dyDescent="0.25">
      <c r="A74" s="33" t="s">
        <v>13</v>
      </c>
      <c r="B74" s="34"/>
      <c r="C74" s="35">
        <f>C67+C72</f>
        <v>30229.590717333336</v>
      </c>
      <c r="E74" s="21">
        <f>C74/12</f>
        <v>2519.1325597777782</v>
      </c>
      <c r="F74" s="21">
        <f>C74/210</f>
        <v>143.95043198730161</v>
      </c>
      <c r="G74" s="21">
        <f>C74/1500</f>
        <v>20.153060478222223</v>
      </c>
    </row>
    <row r="77" spans="1:7" ht="15.75" x14ac:dyDescent="0.25">
      <c r="A77" s="64" t="s">
        <v>28</v>
      </c>
    </row>
    <row r="79" spans="1:7" x14ac:dyDescent="0.25">
      <c r="A79" s="22" t="s">
        <v>15</v>
      </c>
      <c r="B79" s="23" t="s">
        <v>29</v>
      </c>
      <c r="C79" s="24"/>
    </row>
    <row r="80" spans="1:7" x14ac:dyDescent="0.25">
      <c r="A80" s="25"/>
      <c r="B80" s="26"/>
      <c r="C80" s="27"/>
    </row>
    <row r="81" spans="1:7" x14ac:dyDescent="0.25">
      <c r="A81" s="25" t="s">
        <v>0</v>
      </c>
      <c r="B81" s="26"/>
      <c r="C81" s="28">
        <f>13330.78+(12.29*12)+6332.96</f>
        <v>19811.22</v>
      </c>
    </row>
    <row r="82" spans="1:7" x14ac:dyDescent="0.25">
      <c r="A82" s="25" t="s">
        <v>1</v>
      </c>
      <c r="B82" s="26"/>
      <c r="C82" s="28"/>
    </row>
    <row r="83" spans="1:7" x14ac:dyDescent="0.25">
      <c r="A83" s="25" t="s">
        <v>2</v>
      </c>
      <c r="B83" s="26"/>
      <c r="C83" s="28">
        <f>C81/12</f>
        <v>1650.9350000000002</v>
      </c>
    </row>
    <row r="84" spans="1:7" x14ac:dyDescent="0.25">
      <c r="A84" s="25" t="s">
        <v>3</v>
      </c>
      <c r="B84" s="26"/>
      <c r="C84" s="28">
        <f>C82/12</f>
        <v>0</v>
      </c>
    </row>
    <row r="85" spans="1:7" x14ac:dyDescent="0.25">
      <c r="A85" s="25" t="s">
        <v>4</v>
      </c>
      <c r="B85" s="26"/>
      <c r="C85" s="9">
        <v>1209.06</v>
      </c>
    </row>
    <row r="86" spans="1:7" x14ac:dyDescent="0.25">
      <c r="A86" s="25"/>
      <c r="B86" s="26"/>
      <c r="C86" s="29">
        <f>SUM(C81:C85)</f>
        <v>22671.215000000004</v>
      </c>
    </row>
    <row r="87" spans="1:7" x14ac:dyDescent="0.25">
      <c r="A87" s="25"/>
      <c r="B87" s="26"/>
      <c r="C87" s="27"/>
    </row>
    <row r="88" spans="1:7" x14ac:dyDescent="0.25">
      <c r="A88" s="25" t="s">
        <v>5</v>
      </c>
      <c r="B88" s="26"/>
      <c r="C88" s="30">
        <f>C86*24.2/100</f>
        <v>5486.4340300000003</v>
      </c>
    </row>
    <row r="89" spans="1:7" x14ac:dyDescent="0.25">
      <c r="A89" s="25" t="s">
        <v>6</v>
      </c>
      <c r="B89" s="26"/>
      <c r="C89" s="28">
        <f>((C81+C83+C85+((C82+C84)*60/100))*80/100)*7.1/100</f>
        <v>1287.7250119999999</v>
      </c>
    </row>
    <row r="90" spans="1:7" x14ac:dyDescent="0.25">
      <c r="A90" s="25" t="s">
        <v>7</v>
      </c>
      <c r="B90" s="26"/>
      <c r="C90" s="31">
        <f>C86*8.5/100</f>
        <v>1927.0532750000004</v>
      </c>
    </row>
    <row r="91" spans="1:7" x14ac:dyDescent="0.25">
      <c r="A91" s="25"/>
      <c r="B91" s="26"/>
      <c r="C91" s="30">
        <f>SUM(C88:C90)</f>
        <v>8701.2123170000013</v>
      </c>
      <c r="E91" s="14" t="s">
        <v>8</v>
      </c>
      <c r="F91" s="14" t="s">
        <v>9</v>
      </c>
      <c r="G91" s="14" t="s">
        <v>10</v>
      </c>
    </row>
    <row r="92" spans="1:7" x14ac:dyDescent="0.25">
      <c r="A92" s="25"/>
      <c r="B92" s="32"/>
      <c r="C92" s="27"/>
      <c r="E92" s="16" t="s">
        <v>11</v>
      </c>
      <c r="F92" s="17" t="s">
        <v>17</v>
      </c>
      <c r="G92" s="16" t="s">
        <v>12</v>
      </c>
    </row>
    <row r="93" spans="1:7" x14ac:dyDescent="0.25">
      <c r="A93" s="33" t="s">
        <v>13</v>
      </c>
      <c r="B93" s="34"/>
      <c r="C93" s="35">
        <f>C86+C91</f>
        <v>31372.427317000005</v>
      </c>
      <c r="E93" s="21">
        <f>C93/12</f>
        <v>2614.3689430833338</v>
      </c>
      <c r="F93" s="21">
        <f>C93/210</f>
        <v>149.39251103333336</v>
      </c>
      <c r="G93" s="21">
        <f>C93/1500</f>
        <v>20.914951544666671</v>
      </c>
    </row>
    <row r="96" spans="1:7" ht="15.75" x14ac:dyDescent="0.25">
      <c r="A96" s="64" t="s">
        <v>38</v>
      </c>
    </row>
    <row r="98" spans="1:7" x14ac:dyDescent="0.25">
      <c r="A98" s="22" t="s">
        <v>15</v>
      </c>
      <c r="B98" s="23" t="s">
        <v>39</v>
      </c>
      <c r="C98" s="24"/>
    </row>
    <row r="99" spans="1:7" x14ac:dyDescent="0.25">
      <c r="A99" s="25"/>
      <c r="B99" s="26"/>
      <c r="C99" s="27"/>
    </row>
    <row r="100" spans="1:7" x14ac:dyDescent="0.25">
      <c r="A100" s="25" t="s">
        <v>0</v>
      </c>
      <c r="B100" s="26"/>
      <c r="C100" s="28">
        <f>14120.76+(12.78*12)+6332.96</f>
        <v>20607.080000000002</v>
      </c>
    </row>
    <row r="101" spans="1:7" x14ac:dyDescent="0.25">
      <c r="A101" s="25" t="s">
        <v>1</v>
      </c>
      <c r="B101" s="26"/>
      <c r="C101" s="28"/>
    </row>
    <row r="102" spans="1:7" x14ac:dyDescent="0.25">
      <c r="A102" s="25" t="s">
        <v>2</v>
      </c>
      <c r="B102" s="26"/>
      <c r="C102" s="28">
        <f>C100/12</f>
        <v>1717.2566666666669</v>
      </c>
    </row>
    <row r="103" spans="1:7" x14ac:dyDescent="0.25">
      <c r="A103" s="25" t="s">
        <v>3</v>
      </c>
      <c r="B103" s="26"/>
      <c r="C103" s="28">
        <f>C101/12</f>
        <v>0</v>
      </c>
    </row>
    <row r="104" spans="1:7" x14ac:dyDescent="0.25">
      <c r="A104" s="25" t="s">
        <v>4</v>
      </c>
      <c r="B104" s="26"/>
      <c r="C104" s="9">
        <v>1209.06</v>
      </c>
    </row>
    <row r="105" spans="1:7" x14ac:dyDescent="0.25">
      <c r="A105" s="25"/>
      <c r="B105" s="26"/>
      <c r="C105" s="29">
        <f>SUM(C100:C104)</f>
        <v>23533.396666666671</v>
      </c>
    </row>
    <row r="106" spans="1:7" x14ac:dyDescent="0.25">
      <c r="A106" s="25"/>
      <c r="B106" s="26"/>
      <c r="C106" s="27"/>
    </row>
    <row r="107" spans="1:7" x14ac:dyDescent="0.25">
      <c r="A107" s="25" t="s">
        <v>5</v>
      </c>
      <c r="B107" s="26"/>
      <c r="C107" s="30">
        <f>C105*24.2/100</f>
        <v>5695.0819933333341</v>
      </c>
    </row>
    <row r="108" spans="1:7" x14ac:dyDescent="0.25">
      <c r="A108" s="25" t="s">
        <v>6</v>
      </c>
      <c r="B108" s="26"/>
      <c r="C108" s="28">
        <f>((C100+C102+C104+((C101+C103)*60/100))*80/100)*7.1/100</f>
        <v>1336.696930666667</v>
      </c>
    </row>
    <row r="109" spans="1:7" x14ac:dyDescent="0.25">
      <c r="A109" s="25" t="s">
        <v>7</v>
      </c>
      <c r="B109" s="26"/>
      <c r="C109" s="31">
        <f>C105*8.5/100</f>
        <v>2000.3387166666671</v>
      </c>
    </row>
    <row r="110" spans="1:7" x14ac:dyDescent="0.25">
      <c r="A110" s="25"/>
      <c r="B110" s="26"/>
      <c r="C110" s="30">
        <f>SUM(C107:C109)</f>
        <v>9032.1176406666673</v>
      </c>
      <c r="E110" s="14" t="s">
        <v>8</v>
      </c>
      <c r="F110" s="14" t="s">
        <v>9</v>
      </c>
      <c r="G110" s="14" t="s">
        <v>10</v>
      </c>
    </row>
    <row r="111" spans="1:7" x14ac:dyDescent="0.25">
      <c r="A111" s="25"/>
      <c r="B111" s="32"/>
      <c r="C111" s="27"/>
      <c r="E111" s="16" t="s">
        <v>11</v>
      </c>
      <c r="F111" s="17" t="s">
        <v>17</v>
      </c>
      <c r="G111" s="16" t="s">
        <v>12</v>
      </c>
    </row>
    <row r="112" spans="1:7" x14ac:dyDescent="0.25">
      <c r="A112" s="33" t="s">
        <v>13</v>
      </c>
      <c r="B112" s="34"/>
      <c r="C112" s="35">
        <f>C105+C110</f>
        <v>32565.514307333338</v>
      </c>
      <c r="E112" s="21">
        <f>C112/12</f>
        <v>2713.792858944445</v>
      </c>
      <c r="F112" s="21">
        <f>C112/210</f>
        <v>155.07387765396828</v>
      </c>
      <c r="G112" s="21">
        <f>C112/1500</f>
        <v>21.710342871555557</v>
      </c>
    </row>
  </sheetData>
  <pageMargins left="0.31496062992125984" right="0.31496062992125984" top="0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0"/>
  <sheetViews>
    <sheetView topLeftCell="A127" workbookViewId="0">
      <selection activeCell="A76" sqref="A76:XFD76"/>
    </sheetView>
  </sheetViews>
  <sheetFormatPr defaultRowHeight="15" x14ac:dyDescent="0.25"/>
  <cols>
    <col min="3" max="3" width="10.5703125" bestFit="1" customWidth="1"/>
    <col min="5" max="5" width="16.42578125" bestFit="1" customWidth="1"/>
    <col min="6" max="6" width="21.42578125" bestFit="1" customWidth="1"/>
    <col min="7" max="7" width="15.5703125" bestFit="1" customWidth="1"/>
  </cols>
  <sheetData>
    <row r="1" spans="1:7" ht="21" customHeight="1" x14ac:dyDescent="0.25">
      <c r="A1" s="64" t="s">
        <v>14</v>
      </c>
    </row>
    <row r="3" spans="1:7" x14ac:dyDescent="0.25">
      <c r="A3" s="22" t="s">
        <v>15</v>
      </c>
      <c r="B3" s="23" t="s">
        <v>16</v>
      </c>
      <c r="C3" s="24"/>
    </row>
    <row r="4" spans="1:7" x14ac:dyDescent="0.25">
      <c r="A4" s="25"/>
      <c r="B4" s="26"/>
      <c r="C4" s="27"/>
    </row>
    <row r="5" spans="1:7" x14ac:dyDescent="0.25">
      <c r="A5" s="25" t="s">
        <v>0</v>
      </c>
      <c r="B5" s="26"/>
      <c r="C5" s="28">
        <f>12242.35+(11.63*12)+6372.64</f>
        <v>18754.55</v>
      </c>
    </row>
    <row r="6" spans="1:7" x14ac:dyDescent="0.25">
      <c r="A6" s="25" t="s">
        <v>1</v>
      </c>
      <c r="B6" s="26"/>
      <c r="C6" s="28"/>
    </row>
    <row r="7" spans="1:7" x14ac:dyDescent="0.25">
      <c r="A7" s="25" t="s">
        <v>2</v>
      </c>
      <c r="B7" s="26"/>
      <c r="C7" s="28">
        <f>C5/12</f>
        <v>1562.8791666666666</v>
      </c>
    </row>
    <row r="8" spans="1:7" x14ac:dyDescent="0.25">
      <c r="A8" s="25" t="s">
        <v>3</v>
      </c>
      <c r="B8" s="26"/>
      <c r="C8" s="28">
        <f>C6/12</f>
        <v>0</v>
      </c>
    </row>
    <row r="9" spans="1:7" x14ac:dyDescent="0.25">
      <c r="A9" s="25" t="s">
        <v>4</v>
      </c>
      <c r="B9" s="26"/>
      <c r="C9" s="9">
        <v>1643.57</v>
      </c>
    </row>
    <row r="10" spans="1:7" x14ac:dyDescent="0.25">
      <c r="A10" s="25"/>
      <c r="B10" s="26"/>
      <c r="C10" s="29">
        <f>SUM(C5:C9)</f>
        <v>21960.999166666665</v>
      </c>
    </row>
    <row r="11" spans="1:7" x14ac:dyDescent="0.25">
      <c r="A11" s="25"/>
      <c r="B11" s="26"/>
      <c r="C11" s="27"/>
    </row>
    <row r="12" spans="1:7" x14ac:dyDescent="0.25">
      <c r="A12" s="25" t="s">
        <v>5</v>
      </c>
      <c r="B12" s="26"/>
      <c r="C12" s="30">
        <f>C10*24.2/100</f>
        <v>5314.5617983333323</v>
      </c>
    </row>
    <row r="13" spans="1:7" x14ac:dyDescent="0.25">
      <c r="A13" s="25" t="s">
        <v>6</v>
      </c>
      <c r="B13" s="26"/>
      <c r="C13" s="28">
        <f>((C5+C7+C9+((C6+C8)*60/100))*80/100)*7.1/100</f>
        <v>1247.3847526666666</v>
      </c>
    </row>
    <row r="14" spans="1:7" x14ac:dyDescent="0.25">
      <c r="A14" s="25" t="s">
        <v>7</v>
      </c>
      <c r="B14" s="26"/>
      <c r="C14" s="31">
        <f>C10*8.5/100</f>
        <v>1866.6849291666665</v>
      </c>
    </row>
    <row r="15" spans="1:7" x14ac:dyDescent="0.25">
      <c r="A15" s="25"/>
      <c r="B15" s="26"/>
      <c r="C15" s="30">
        <f>SUM(C12:C14)</f>
        <v>8428.6314801666649</v>
      </c>
      <c r="E15" s="14" t="s">
        <v>8</v>
      </c>
      <c r="F15" s="14" t="s">
        <v>9</v>
      </c>
      <c r="G15" s="14" t="s">
        <v>10</v>
      </c>
    </row>
    <row r="16" spans="1:7" x14ac:dyDescent="0.25">
      <c r="A16" s="25"/>
      <c r="B16" s="32"/>
      <c r="C16" s="27"/>
      <c r="E16" s="16" t="s">
        <v>11</v>
      </c>
      <c r="F16" s="17" t="s">
        <v>17</v>
      </c>
      <c r="G16" s="16" t="s">
        <v>12</v>
      </c>
    </row>
    <row r="17" spans="1:7" x14ac:dyDescent="0.25">
      <c r="A17" s="33" t="s">
        <v>13</v>
      </c>
      <c r="B17" s="34"/>
      <c r="C17" s="35">
        <f>C10+C15</f>
        <v>30389.630646833328</v>
      </c>
      <c r="E17" s="21">
        <f>C17/12</f>
        <v>2532.4692205694441</v>
      </c>
      <c r="F17" s="21">
        <f>C17/210</f>
        <v>144.71252688968252</v>
      </c>
      <c r="G17" s="21">
        <f>C17/1500</f>
        <v>20.259753764555551</v>
      </c>
    </row>
    <row r="18" spans="1:7" x14ac:dyDescent="0.25">
      <c r="A18" s="36"/>
      <c r="B18" s="26"/>
      <c r="C18" s="37"/>
      <c r="E18" s="38"/>
      <c r="F18" s="38"/>
      <c r="G18" s="38"/>
    </row>
    <row r="19" spans="1:7" x14ac:dyDescent="0.25">
      <c r="A19" s="36"/>
      <c r="B19" s="26"/>
      <c r="C19" s="37"/>
      <c r="E19" s="38"/>
      <c r="F19" s="38"/>
      <c r="G19" s="38"/>
    </row>
    <row r="20" spans="1:7" s="64" customFormat="1" ht="15.75" x14ac:dyDescent="0.25">
      <c r="A20" s="64" t="s">
        <v>22</v>
      </c>
    </row>
    <row r="22" spans="1:7" x14ac:dyDescent="0.25">
      <c r="A22" s="22" t="s">
        <v>15</v>
      </c>
      <c r="B22" s="23" t="s">
        <v>21</v>
      </c>
      <c r="C22" s="24"/>
    </row>
    <row r="23" spans="1:7" x14ac:dyDescent="0.25">
      <c r="A23" s="25"/>
      <c r="B23" s="26"/>
      <c r="C23" s="27"/>
    </row>
    <row r="24" spans="1:7" x14ac:dyDescent="0.25">
      <c r="A24" s="25" t="s">
        <v>0</v>
      </c>
      <c r="B24" s="26"/>
      <c r="C24" s="28">
        <f>12620.47+(11.87*12)+6372.64</f>
        <v>19135.55</v>
      </c>
    </row>
    <row r="25" spans="1:7" x14ac:dyDescent="0.25">
      <c r="A25" s="25" t="s">
        <v>1</v>
      </c>
      <c r="B25" s="26"/>
      <c r="C25" s="28"/>
    </row>
    <row r="26" spans="1:7" x14ac:dyDescent="0.25">
      <c r="A26" s="25" t="s">
        <v>2</v>
      </c>
      <c r="B26" s="26"/>
      <c r="C26" s="28">
        <f>C24/12</f>
        <v>1594.6291666666666</v>
      </c>
    </row>
    <row r="27" spans="1:7" x14ac:dyDescent="0.25">
      <c r="A27" s="25" t="s">
        <v>3</v>
      </c>
      <c r="B27" s="26"/>
      <c r="C27" s="28">
        <f>C25/12</f>
        <v>0</v>
      </c>
    </row>
    <row r="28" spans="1:7" x14ac:dyDescent="0.25">
      <c r="A28" s="25" t="s">
        <v>4</v>
      </c>
      <c r="B28" s="26"/>
      <c r="C28" s="9">
        <v>1643.57</v>
      </c>
    </row>
    <row r="29" spans="1:7" x14ac:dyDescent="0.25">
      <c r="A29" s="25"/>
      <c r="B29" s="26"/>
      <c r="C29" s="29">
        <f>SUM(C24:C28)</f>
        <v>22373.749166666665</v>
      </c>
    </row>
    <row r="30" spans="1:7" x14ac:dyDescent="0.25">
      <c r="A30" s="25"/>
      <c r="B30" s="26"/>
      <c r="C30" s="27"/>
    </row>
    <row r="31" spans="1:7" x14ac:dyDescent="0.25">
      <c r="A31" s="25" t="s">
        <v>5</v>
      </c>
      <c r="B31" s="26"/>
      <c r="C31" s="30">
        <f>C29*24.2/100</f>
        <v>5414.4472983333326</v>
      </c>
    </row>
    <row r="32" spans="1:7" x14ac:dyDescent="0.25">
      <c r="A32" s="25" t="s">
        <v>6</v>
      </c>
      <c r="B32" s="26"/>
      <c r="C32" s="28">
        <f>((C24+C26+C28+((C25+C27)*60/100))*80/100)*7.1/100</f>
        <v>1270.8289526666663</v>
      </c>
    </row>
    <row r="33" spans="1:7" x14ac:dyDescent="0.25">
      <c r="A33" s="25" t="s">
        <v>7</v>
      </c>
      <c r="B33" s="26"/>
      <c r="C33" s="31">
        <f>C29*8.5/100</f>
        <v>1901.7686791666665</v>
      </c>
    </row>
    <row r="34" spans="1:7" x14ac:dyDescent="0.25">
      <c r="A34" s="25"/>
      <c r="B34" s="26"/>
      <c r="C34" s="30">
        <f>SUM(C31:C33)</f>
        <v>8587.0449301666667</v>
      </c>
      <c r="E34" s="14" t="s">
        <v>8</v>
      </c>
      <c r="F34" s="14" t="s">
        <v>9</v>
      </c>
      <c r="G34" s="14" t="s">
        <v>10</v>
      </c>
    </row>
    <row r="35" spans="1:7" x14ac:dyDescent="0.25">
      <c r="A35" s="25"/>
      <c r="B35" s="32"/>
      <c r="C35" s="27"/>
      <c r="E35" s="16" t="s">
        <v>11</v>
      </c>
      <c r="F35" s="17" t="s">
        <v>17</v>
      </c>
      <c r="G35" s="16" t="s">
        <v>12</v>
      </c>
    </row>
    <row r="36" spans="1:7" x14ac:dyDescent="0.25">
      <c r="A36" s="33" t="s">
        <v>13</v>
      </c>
      <c r="B36" s="34"/>
      <c r="C36" s="35">
        <f>C29+C34</f>
        <v>30960.794096833331</v>
      </c>
      <c r="E36" s="21">
        <f>C36/12</f>
        <v>2580.066174736111</v>
      </c>
      <c r="F36" s="21">
        <f>C36/210</f>
        <v>147.43235284206349</v>
      </c>
      <c r="G36" s="21">
        <f>C36/1500</f>
        <v>20.640529397888887</v>
      </c>
    </row>
    <row r="37" spans="1:7" x14ac:dyDescent="0.25">
      <c r="A37" s="36"/>
      <c r="B37" s="26"/>
      <c r="C37" s="37"/>
      <c r="E37" s="38"/>
      <c r="F37" s="38"/>
      <c r="G37" s="38"/>
    </row>
    <row r="38" spans="1:7" x14ac:dyDescent="0.25">
      <c r="A38" s="36"/>
      <c r="B38" s="26"/>
      <c r="C38" s="37"/>
      <c r="E38" s="38"/>
      <c r="F38" s="38"/>
      <c r="G38" s="38"/>
    </row>
    <row r="39" spans="1:7" s="64" customFormat="1" ht="15.75" x14ac:dyDescent="0.25">
      <c r="A39" s="64" t="s">
        <v>27</v>
      </c>
    </row>
    <row r="41" spans="1:7" x14ac:dyDescent="0.25">
      <c r="A41" s="22" t="s">
        <v>15</v>
      </c>
      <c r="B41" s="23" t="s">
        <v>19</v>
      </c>
      <c r="C41" s="24"/>
    </row>
    <row r="42" spans="1:7" x14ac:dyDescent="0.25">
      <c r="A42" s="25"/>
      <c r="B42" s="26"/>
      <c r="C42" s="27"/>
    </row>
    <row r="43" spans="1:7" x14ac:dyDescent="0.25">
      <c r="A43" s="25" t="s">
        <v>0</v>
      </c>
      <c r="B43" s="26"/>
      <c r="C43" s="28">
        <f>13415.63+(12.37*12)+6372.64</f>
        <v>19936.71</v>
      </c>
    </row>
    <row r="44" spans="1:7" x14ac:dyDescent="0.25">
      <c r="A44" s="25" t="s">
        <v>1</v>
      </c>
      <c r="B44" s="26"/>
      <c r="C44" s="28"/>
    </row>
    <row r="45" spans="1:7" x14ac:dyDescent="0.25">
      <c r="A45" s="25" t="s">
        <v>2</v>
      </c>
      <c r="B45" s="26"/>
      <c r="C45" s="28">
        <f>C43/12</f>
        <v>1661.3924999999999</v>
      </c>
    </row>
    <row r="46" spans="1:7" x14ac:dyDescent="0.25">
      <c r="A46" s="25" t="s">
        <v>3</v>
      </c>
      <c r="B46" s="26"/>
      <c r="C46" s="28">
        <f>C44/12</f>
        <v>0</v>
      </c>
    </row>
    <row r="47" spans="1:7" x14ac:dyDescent="0.25">
      <c r="A47" s="25" t="s">
        <v>4</v>
      </c>
      <c r="B47" s="26"/>
      <c r="C47" s="9">
        <v>1643.57</v>
      </c>
    </row>
    <row r="48" spans="1:7" x14ac:dyDescent="0.25">
      <c r="A48" s="25"/>
      <c r="B48" s="26"/>
      <c r="C48" s="29">
        <f>SUM(C43:C47)</f>
        <v>23241.672500000001</v>
      </c>
      <c r="G48" s="39"/>
    </row>
    <row r="49" spans="1:7" x14ac:dyDescent="0.25">
      <c r="A49" s="25"/>
      <c r="B49" s="26"/>
      <c r="C49" s="27"/>
    </row>
    <row r="50" spans="1:7" x14ac:dyDescent="0.25">
      <c r="A50" s="25" t="s">
        <v>5</v>
      </c>
      <c r="B50" s="26"/>
      <c r="C50" s="30">
        <f>C48*24.2/100</f>
        <v>5624.4847449999997</v>
      </c>
    </row>
    <row r="51" spans="1:7" x14ac:dyDescent="0.25">
      <c r="A51" s="25" t="s">
        <v>6</v>
      </c>
      <c r="B51" s="26"/>
      <c r="C51" s="28">
        <f>((C43+C45+C47+((C44+C46)*60/100))*80/100)*7.1/100</f>
        <v>1320.126998</v>
      </c>
    </row>
    <row r="52" spans="1:7" x14ac:dyDescent="0.25">
      <c r="A52" s="25" t="s">
        <v>7</v>
      </c>
      <c r="B52" s="26"/>
      <c r="C52" s="31">
        <f>C48*8.5/100</f>
        <v>1975.5421624999999</v>
      </c>
    </row>
    <row r="53" spans="1:7" x14ac:dyDescent="0.25">
      <c r="A53" s="25"/>
      <c r="B53" s="26"/>
      <c r="C53" s="30">
        <f>SUM(C50:C52)</f>
        <v>8920.1539054999994</v>
      </c>
      <c r="E53" s="40" t="s">
        <v>8</v>
      </c>
      <c r="F53" s="40" t="s">
        <v>9</v>
      </c>
      <c r="G53" s="40" t="s">
        <v>10</v>
      </c>
    </row>
    <row r="54" spans="1:7" x14ac:dyDescent="0.25">
      <c r="A54" s="25"/>
      <c r="B54" s="32"/>
      <c r="C54" s="27"/>
      <c r="E54" s="41" t="s">
        <v>11</v>
      </c>
      <c r="F54" s="42" t="s">
        <v>17</v>
      </c>
      <c r="G54" s="41" t="s">
        <v>12</v>
      </c>
    </row>
    <row r="55" spans="1:7" x14ac:dyDescent="0.25">
      <c r="A55" s="33" t="s">
        <v>13</v>
      </c>
      <c r="B55" s="34"/>
      <c r="C55" s="35">
        <f>C48+C53</f>
        <v>32161.8264055</v>
      </c>
      <c r="E55" s="43">
        <f>C55/12</f>
        <v>2680.1522004583335</v>
      </c>
      <c r="F55" s="43">
        <f>C55/210</f>
        <v>153.15155431190476</v>
      </c>
      <c r="G55" s="43">
        <f>C55/1500</f>
        <v>21.441217603666665</v>
      </c>
    </row>
    <row r="57" spans="1:7" x14ac:dyDescent="0.25">
      <c r="A57" s="36"/>
      <c r="B57" s="26"/>
      <c r="C57" s="37"/>
      <c r="E57" s="38"/>
      <c r="F57" s="38"/>
      <c r="G57" s="38"/>
    </row>
    <row r="58" spans="1:7" s="64" customFormat="1" ht="15.75" x14ac:dyDescent="0.25">
      <c r="A58" s="64" t="s">
        <v>26</v>
      </c>
    </row>
    <row r="59" spans="1:7" x14ac:dyDescent="0.25">
      <c r="G59" s="1"/>
    </row>
    <row r="60" spans="1:7" x14ac:dyDescent="0.25">
      <c r="A60" s="2" t="s">
        <v>15</v>
      </c>
      <c r="B60" s="3" t="s">
        <v>18</v>
      </c>
      <c r="C60" s="4"/>
      <c r="D60" s="1"/>
      <c r="E60" s="1"/>
      <c r="F60" s="1"/>
      <c r="G60" s="1"/>
    </row>
    <row r="61" spans="1:7" x14ac:dyDescent="0.25">
      <c r="A61" s="5"/>
      <c r="B61" s="6"/>
      <c r="C61" s="7"/>
      <c r="D61" s="1"/>
      <c r="E61" s="1"/>
      <c r="F61" s="1"/>
      <c r="G61" s="1"/>
    </row>
    <row r="62" spans="1:7" x14ac:dyDescent="0.25">
      <c r="A62" s="5" t="s">
        <v>0</v>
      </c>
      <c r="B62" s="6"/>
      <c r="C62" s="8">
        <f>14396.93+(13.03*12)+6450.08</f>
        <v>21003.370000000003</v>
      </c>
      <c r="D62" s="1"/>
      <c r="E62" s="1"/>
      <c r="F62" s="1"/>
      <c r="G62" s="1"/>
    </row>
    <row r="63" spans="1:7" x14ac:dyDescent="0.25">
      <c r="A63" s="5" t="s">
        <v>1</v>
      </c>
      <c r="B63" s="6"/>
      <c r="C63" s="8"/>
      <c r="D63" s="1"/>
      <c r="E63" s="1"/>
      <c r="F63" s="1"/>
      <c r="G63" s="1"/>
    </row>
    <row r="64" spans="1:7" x14ac:dyDescent="0.25">
      <c r="A64" s="5" t="s">
        <v>2</v>
      </c>
      <c r="B64" s="6"/>
      <c r="C64" s="8">
        <f>C62/12</f>
        <v>1750.2808333333335</v>
      </c>
      <c r="D64" s="1"/>
      <c r="E64" s="1"/>
      <c r="F64" s="1"/>
      <c r="G64" s="1"/>
    </row>
    <row r="65" spans="1:8" x14ac:dyDescent="0.25">
      <c r="A65" s="5" t="s">
        <v>3</v>
      </c>
      <c r="B65" s="6"/>
      <c r="C65" s="8"/>
      <c r="D65" s="1"/>
      <c r="E65" s="1"/>
      <c r="F65" s="10"/>
      <c r="G65" s="10"/>
    </row>
    <row r="66" spans="1:8" x14ac:dyDescent="0.25">
      <c r="A66" s="5" t="s">
        <v>4</v>
      </c>
      <c r="B66" s="6"/>
      <c r="C66" s="9">
        <v>1643.57</v>
      </c>
      <c r="D66" s="1"/>
      <c r="E66" s="1"/>
      <c r="F66" s="1"/>
      <c r="G66" s="1"/>
    </row>
    <row r="67" spans="1:8" x14ac:dyDescent="0.25">
      <c r="A67" s="5"/>
      <c r="B67" s="6"/>
      <c r="C67" s="11">
        <f>SUM(C62:C66)</f>
        <v>24397.220833333336</v>
      </c>
      <c r="D67" s="1"/>
      <c r="E67" s="1"/>
      <c r="F67" s="1"/>
      <c r="G67" s="1"/>
    </row>
    <row r="68" spans="1:8" x14ac:dyDescent="0.25">
      <c r="A68" s="5"/>
      <c r="B68" s="6"/>
      <c r="C68" s="7"/>
      <c r="D68" s="1"/>
      <c r="E68" s="1"/>
      <c r="F68" s="1"/>
      <c r="G68" s="1"/>
    </row>
    <row r="69" spans="1:8" x14ac:dyDescent="0.25">
      <c r="A69" s="5" t="s">
        <v>5</v>
      </c>
      <c r="B69" s="6"/>
      <c r="C69" s="12">
        <f>C67*24.2/100</f>
        <v>5904.1274416666674</v>
      </c>
      <c r="D69" s="1"/>
      <c r="E69" s="1"/>
      <c r="F69" s="1"/>
      <c r="G69" s="1"/>
    </row>
    <row r="70" spans="1:8" x14ac:dyDescent="0.25">
      <c r="A70" s="5" t="s">
        <v>6</v>
      </c>
      <c r="B70" s="6"/>
      <c r="C70" s="8">
        <f>((C62+C64+C66+((C63+C65)*60/100))*80/100)*7.1/100</f>
        <v>1385.7621433333334</v>
      </c>
      <c r="D70" s="1"/>
      <c r="E70" s="1"/>
      <c r="F70" s="1"/>
    </row>
    <row r="71" spans="1:8" x14ac:dyDescent="0.25">
      <c r="A71" s="5" t="s">
        <v>7</v>
      </c>
      <c r="B71" s="6"/>
      <c r="C71" s="13">
        <f>C67*8.5/100</f>
        <v>2073.7637708333336</v>
      </c>
      <c r="D71" s="1"/>
      <c r="E71" s="1"/>
      <c r="F71" s="1"/>
    </row>
    <row r="72" spans="1:8" x14ac:dyDescent="0.25">
      <c r="A72" s="5"/>
      <c r="B72" s="6"/>
      <c r="C72" s="12">
        <f>SUM(C69:C71)</f>
        <v>9363.653355833334</v>
      </c>
      <c r="D72" s="1"/>
      <c r="E72" s="14" t="s">
        <v>8</v>
      </c>
      <c r="F72" s="14" t="s">
        <v>9</v>
      </c>
      <c r="G72" s="14" t="s">
        <v>10</v>
      </c>
    </row>
    <row r="73" spans="1:8" x14ac:dyDescent="0.25">
      <c r="A73" s="5"/>
      <c r="B73" s="15"/>
      <c r="C73" s="7"/>
      <c r="D73" s="1"/>
      <c r="E73" s="16" t="s">
        <v>11</v>
      </c>
      <c r="F73" s="17" t="s">
        <v>17</v>
      </c>
      <c r="G73" s="16" t="s">
        <v>12</v>
      </c>
    </row>
    <row r="74" spans="1:8" x14ac:dyDescent="0.25">
      <c r="A74" s="18" t="s">
        <v>13</v>
      </c>
      <c r="B74" s="19"/>
      <c r="C74" s="20">
        <f>C67+C72</f>
        <v>33760.874189166672</v>
      </c>
      <c r="D74" s="1"/>
      <c r="E74" s="21">
        <f>C74/12</f>
        <v>2813.4061824305559</v>
      </c>
      <c r="F74" s="21">
        <f>C74/210</f>
        <v>160.76606756746034</v>
      </c>
      <c r="G74" s="21">
        <f>C74/1500</f>
        <v>22.507249459444449</v>
      </c>
    </row>
    <row r="76" spans="1:8" s="64" customFormat="1" ht="15.75" x14ac:dyDescent="0.25">
      <c r="A76" s="64" t="s">
        <v>25</v>
      </c>
    </row>
    <row r="77" spans="1:8" x14ac:dyDescent="0.25">
      <c r="A77" s="45"/>
      <c r="B77" s="45"/>
      <c r="C77" s="45"/>
      <c r="D77" s="45"/>
      <c r="E77" s="45"/>
      <c r="F77" s="45"/>
      <c r="G77" s="45"/>
      <c r="H77" s="45"/>
    </row>
    <row r="78" spans="1:8" x14ac:dyDescent="0.25">
      <c r="A78" s="46"/>
      <c r="B78" s="47"/>
      <c r="C78" s="48"/>
      <c r="D78" s="44"/>
      <c r="E78" s="44"/>
      <c r="F78" s="44"/>
      <c r="G78" s="44"/>
      <c r="H78" s="45"/>
    </row>
    <row r="79" spans="1:8" x14ac:dyDescent="0.25">
      <c r="A79" s="49"/>
      <c r="B79" s="50"/>
      <c r="C79" s="51"/>
      <c r="D79" s="44"/>
      <c r="E79" s="44"/>
      <c r="F79" s="44"/>
      <c r="G79" s="44"/>
      <c r="H79" s="45"/>
    </row>
    <row r="80" spans="1:8" x14ac:dyDescent="0.25">
      <c r="A80" s="49" t="s">
        <v>0</v>
      </c>
      <c r="B80" s="50"/>
      <c r="C80" s="52">
        <f>15095.25 +(13.47*12)+6450.08</f>
        <v>21706.97</v>
      </c>
      <c r="D80" s="44"/>
      <c r="E80" s="44"/>
      <c r="F80" s="44"/>
      <c r="G80" s="44"/>
      <c r="H80" s="45"/>
    </row>
    <row r="81" spans="1:8" x14ac:dyDescent="0.25">
      <c r="A81" s="49" t="s">
        <v>1</v>
      </c>
      <c r="B81" s="50"/>
      <c r="C81" s="52">
        <v>0</v>
      </c>
      <c r="D81" s="44"/>
      <c r="E81" s="44"/>
      <c r="F81" s="44"/>
      <c r="G81" s="44"/>
      <c r="H81" s="45"/>
    </row>
    <row r="82" spans="1:8" x14ac:dyDescent="0.25">
      <c r="A82" s="49" t="s">
        <v>2</v>
      </c>
      <c r="B82" s="50"/>
      <c r="C82" s="52">
        <f>C80/12</f>
        <v>1808.9141666666667</v>
      </c>
      <c r="D82" s="44"/>
      <c r="E82" s="44"/>
      <c r="F82" s="44"/>
      <c r="G82" s="44"/>
      <c r="H82" s="45"/>
    </row>
    <row r="83" spans="1:8" x14ac:dyDescent="0.25">
      <c r="A83" s="49" t="s">
        <v>3</v>
      </c>
      <c r="B83" s="50"/>
      <c r="C83" s="52">
        <v>0</v>
      </c>
      <c r="D83" s="44"/>
      <c r="E83" s="44"/>
      <c r="F83" s="44"/>
      <c r="G83" s="44"/>
      <c r="H83" s="45"/>
    </row>
    <row r="84" spans="1:8" x14ac:dyDescent="0.25">
      <c r="A84" s="49" t="s">
        <v>4</v>
      </c>
      <c r="B84" s="50"/>
      <c r="C84" s="53">
        <v>1643.57</v>
      </c>
      <c r="D84" s="44"/>
      <c r="E84" s="44"/>
      <c r="F84" s="44"/>
      <c r="G84" s="44"/>
      <c r="H84" s="45"/>
    </row>
    <row r="85" spans="1:8" x14ac:dyDescent="0.25">
      <c r="A85" s="49"/>
      <c r="B85" s="50"/>
      <c r="C85" s="54">
        <f>SUM(C80:C84)</f>
        <v>25159.454166666666</v>
      </c>
      <c r="D85" s="44"/>
      <c r="E85" s="44"/>
      <c r="F85" s="44"/>
      <c r="G85" s="44"/>
      <c r="H85" s="45"/>
    </row>
    <row r="86" spans="1:8" x14ac:dyDescent="0.25">
      <c r="A86" s="49"/>
      <c r="B86" s="50"/>
      <c r="C86" s="51"/>
      <c r="D86" s="44"/>
      <c r="E86" s="44"/>
      <c r="F86" s="44"/>
      <c r="G86" s="44"/>
      <c r="H86" s="45"/>
    </row>
    <row r="87" spans="1:8" x14ac:dyDescent="0.25">
      <c r="A87" s="49" t="s">
        <v>5</v>
      </c>
      <c r="B87" s="50"/>
      <c r="C87" s="55">
        <f>C85*24.2/100</f>
        <v>6088.587908333333</v>
      </c>
      <c r="D87" s="44"/>
      <c r="E87" s="44"/>
      <c r="F87" s="44"/>
      <c r="G87" s="44"/>
      <c r="H87" s="45"/>
    </row>
    <row r="88" spans="1:8" x14ac:dyDescent="0.25">
      <c r="A88" s="49" t="s">
        <v>6</v>
      </c>
      <c r="B88" s="50"/>
      <c r="C88" s="52">
        <f>((C80+C82+C84+((C81+C83)*60/100))*80/100)*7.1/100</f>
        <v>1429.0569966666665</v>
      </c>
      <c r="D88" s="44"/>
      <c r="E88" s="44"/>
      <c r="F88" s="44"/>
      <c r="G88" s="44"/>
      <c r="H88" s="45"/>
    </row>
    <row r="89" spans="1:8" x14ac:dyDescent="0.25">
      <c r="A89" s="49" t="s">
        <v>7</v>
      </c>
      <c r="B89" s="50"/>
      <c r="C89" s="56">
        <f>C85*8.5/100</f>
        <v>2138.5536041666664</v>
      </c>
      <c r="D89" s="44"/>
      <c r="E89" s="44"/>
      <c r="F89" s="44"/>
      <c r="G89" s="44"/>
      <c r="H89" s="45"/>
    </row>
    <row r="90" spans="1:8" x14ac:dyDescent="0.25">
      <c r="A90" s="49"/>
      <c r="B90" s="50"/>
      <c r="C90" s="55">
        <f>SUM(C87:C89)</f>
        <v>9656.1985091666647</v>
      </c>
      <c r="D90" s="44"/>
      <c r="E90" s="57" t="s">
        <v>8</v>
      </c>
      <c r="F90" s="57" t="s">
        <v>9</v>
      </c>
      <c r="G90" s="57" t="s">
        <v>10</v>
      </c>
      <c r="H90" s="45"/>
    </row>
    <row r="91" spans="1:8" x14ac:dyDescent="0.25">
      <c r="A91" s="49"/>
      <c r="B91" s="58"/>
      <c r="C91" s="51"/>
      <c r="D91" s="44"/>
      <c r="E91" s="59" t="s">
        <v>11</v>
      </c>
      <c r="F91" s="65" t="s">
        <v>17</v>
      </c>
      <c r="G91" s="59" t="s">
        <v>12</v>
      </c>
      <c r="H91" s="45"/>
    </row>
    <row r="92" spans="1:8" x14ac:dyDescent="0.25">
      <c r="A92" s="60" t="s">
        <v>13</v>
      </c>
      <c r="B92" s="61"/>
      <c r="C92" s="62">
        <f>C85+C90</f>
        <v>34815.652675833335</v>
      </c>
      <c r="D92" s="44"/>
      <c r="E92" s="63">
        <f>C92/12</f>
        <v>2901.3043896527779</v>
      </c>
      <c r="F92" s="63">
        <f>C92/210</f>
        <v>165.78882226587302</v>
      </c>
      <c r="G92" s="63">
        <f>C92/1500</f>
        <v>23.210435117222222</v>
      </c>
      <c r="H92" s="45"/>
    </row>
    <row r="93" spans="1:8" x14ac:dyDescent="0.25">
      <c r="A93" s="45"/>
      <c r="B93" s="45"/>
      <c r="C93" s="45"/>
      <c r="D93" s="45"/>
      <c r="E93" s="45"/>
      <c r="F93" s="45"/>
      <c r="G93" s="45"/>
      <c r="H93" s="45"/>
    </row>
    <row r="94" spans="1:8" x14ac:dyDescent="0.25">
      <c r="A94" s="45"/>
      <c r="B94" s="45"/>
      <c r="C94" s="45"/>
      <c r="D94" s="45"/>
      <c r="E94" s="45"/>
      <c r="F94" s="45"/>
      <c r="G94" s="45"/>
      <c r="H94" s="45"/>
    </row>
    <row r="95" spans="1:8" s="64" customFormat="1" ht="15.75" x14ac:dyDescent="0.25">
      <c r="A95" s="64" t="s">
        <v>24</v>
      </c>
    </row>
    <row r="96" spans="1:8" x14ac:dyDescent="0.25">
      <c r="A96" s="45"/>
      <c r="B96" s="45"/>
      <c r="C96" s="45"/>
      <c r="D96" s="45"/>
      <c r="E96" s="45"/>
      <c r="F96" s="45"/>
      <c r="G96" s="45"/>
      <c r="H96" s="45"/>
    </row>
    <row r="97" spans="1:8" x14ac:dyDescent="0.25">
      <c r="A97" s="46"/>
      <c r="B97" s="47"/>
      <c r="C97" s="48"/>
      <c r="D97" s="45"/>
      <c r="E97" s="45"/>
      <c r="F97" s="45"/>
      <c r="G97" s="45"/>
      <c r="H97" s="45"/>
    </row>
    <row r="98" spans="1:8" x14ac:dyDescent="0.25">
      <c r="A98" s="49"/>
      <c r="B98" s="50"/>
      <c r="C98" s="51"/>
      <c r="D98" s="45"/>
      <c r="E98" s="45"/>
      <c r="F98" s="45"/>
      <c r="G98" s="45"/>
      <c r="H98" s="45"/>
    </row>
    <row r="99" spans="1:8" x14ac:dyDescent="0.25">
      <c r="A99" s="49" t="s">
        <v>0</v>
      </c>
      <c r="B99" s="50"/>
      <c r="C99" s="52">
        <f>15822.04+(13.92*12)+6450.08</f>
        <v>22439.160000000003</v>
      </c>
      <c r="D99" s="45"/>
      <c r="E99" s="45"/>
      <c r="F99" s="45"/>
      <c r="G99" s="45"/>
      <c r="H99" s="45"/>
    </row>
    <row r="100" spans="1:8" x14ac:dyDescent="0.25">
      <c r="A100" s="49" t="s">
        <v>1</v>
      </c>
      <c r="B100" s="50"/>
      <c r="C100" s="52">
        <v>0</v>
      </c>
      <c r="D100" s="44"/>
      <c r="E100" s="44"/>
      <c r="F100" s="44"/>
      <c r="G100" s="44"/>
      <c r="H100" s="45"/>
    </row>
    <row r="101" spans="1:8" x14ac:dyDescent="0.25">
      <c r="A101" s="49" t="s">
        <v>2</v>
      </c>
      <c r="B101" s="50"/>
      <c r="C101" s="52">
        <f>C99/12</f>
        <v>1869.9300000000003</v>
      </c>
      <c r="D101" s="44"/>
      <c r="E101" s="44"/>
      <c r="F101" s="44"/>
      <c r="G101" s="44"/>
      <c r="H101" s="45"/>
    </row>
    <row r="102" spans="1:8" x14ac:dyDescent="0.25">
      <c r="A102" s="49" t="s">
        <v>3</v>
      </c>
      <c r="B102" s="50"/>
      <c r="C102" s="52">
        <v>0</v>
      </c>
      <c r="D102" s="44"/>
      <c r="E102" s="44"/>
      <c r="F102" s="44"/>
      <c r="G102" s="44"/>
      <c r="H102" s="45"/>
    </row>
    <row r="103" spans="1:8" x14ac:dyDescent="0.25">
      <c r="A103" s="49" t="s">
        <v>4</v>
      </c>
      <c r="B103" s="50"/>
      <c r="C103" s="53">
        <v>1643.57</v>
      </c>
      <c r="D103" s="44"/>
      <c r="E103" s="44"/>
      <c r="F103" s="44"/>
      <c r="G103" s="44"/>
      <c r="H103" s="45"/>
    </row>
    <row r="104" spans="1:8" x14ac:dyDescent="0.25">
      <c r="A104" s="49"/>
      <c r="B104" s="50"/>
      <c r="C104" s="54">
        <f>SUM(C99:C103)</f>
        <v>25952.660000000003</v>
      </c>
      <c r="D104" s="44"/>
      <c r="E104" s="44"/>
      <c r="F104" s="44"/>
      <c r="G104" s="44"/>
      <c r="H104" s="45"/>
    </row>
    <row r="105" spans="1:8" x14ac:dyDescent="0.25">
      <c r="A105" s="49"/>
      <c r="B105" s="50"/>
      <c r="C105" s="51"/>
      <c r="D105" s="44"/>
      <c r="E105" s="44"/>
      <c r="F105" s="44"/>
      <c r="G105" s="44"/>
      <c r="H105" s="45"/>
    </row>
    <row r="106" spans="1:8" x14ac:dyDescent="0.25">
      <c r="A106" s="49" t="s">
        <v>5</v>
      </c>
      <c r="B106" s="50"/>
      <c r="C106" s="55">
        <f>C104*24.2/100</f>
        <v>6280.5437200000006</v>
      </c>
      <c r="D106" s="44"/>
      <c r="E106" s="44"/>
      <c r="F106" s="44"/>
      <c r="G106" s="44"/>
      <c r="H106" s="45"/>
    </row>
    <row r="107" spans="1:8" x14ac:dyDescent="0.25">
      <c r="A107" s="49" t="s">
        <v>6</v>
      </c>
      <c r="B107" s="50"/>
      <c r="C107" s="52">
        <f>((C99+C101+C103+((C100+C102)*60/100))*80/100)*7.1/100</f>
        <v>1474.1110880000001</v>
      </c>
      <c r="D107" s="44"/>
      <c r="E107" s="44"/>
      <c r="F107" s="44"/>
      <c r="G107" s="44"/>
      <c r="H107" s="45"/>
    </row>
    <row r="108" spans="1:8" x14ac:dyDescent="0.25">
      <c r="A108" s="49" t="s">
        <v>7</v>
      </c>
      <c r="B108" s="50"/>
      <c r="C108" s="56">
        <f>C104*8.5/100</f>
        <v>2205.9761000000003</v>
      </c>
      <c r="D108" s="44"/>
      <c r="E108" s="44"/>
      <c r="F108" s="44"/>
      <c r="G108" s="44"/>
      <c r="H108" s="45"/>
    </row>
    <row r="109" spans="1:8" x14ac:dyDescent="0.25">
      <c r="A109" s="49"/>
      <c r="B109" s="50"/>
      <c r="C109" s="55">
        <f>SUM(C106:C108)</f>
        <v>9960.630908000001</v>
      </c>
      <c r="D109" s="44"/>
      <c r="E109" s="57" t="s">
        <v>8</v>
      </c>
      <c r="F109" s="57" t="s">
        <v>9</v>
      </c>
      <c r="G109" s="57" t="s">
        <v>10</v>
      </c>
      <c r="H109" s="45"/>
    </row>
    <row r="110" spans="1:8" x14ac:dyDescent="0.25">
      <c r="A110" s="49"/>
      <c r="B110" s="58"/>
      <c r="C110" s="51"/>
      <c r="D110" s="44"/>
      <c r="E110" s="59" t="s">
        <v>11</v>
      </c>
      <c r="F110" s="65" t="s">
        <v>17</v>
      </c>
      <c r="G110" s="59" t="s">
        <v>12</v>
      </c>
      <c r="H110" s="45"/>
    </row>
    <row r="111" spans="1:8" x14ac:dyDescent="0.25">
      <c r="A111" s="60" t="s">
        <v>13</v>
      </c>
      <c r="B111" s="61"/>
      <c r="C111" s="62">
        <f>C104+C109</f>
        <v>35913.290908000003</v>
      </c>
      <c r="D111" s="44"/>
      <c r="E111" s="63">
        <f>C111/12</f>
        <v>2992.7742423333334</v>
      </c>
      <c r="F111" s="63">
        <f>C111/210</f>
        <v>171.0156709904762</v>
      </c>
      <c r="G111" s="63">
        <f>C111/1500</f>
        <v>23.942193938666669</v>
      </c>
      <c r="H111" s="45"/>
    </row>
    <row r="112" spans="1:8" x14ac:dyDescent="0.25">
      <c r="A112" s="45"/>
      <c r="B112" s="45"/>
      <c r="C112" s="45"/>
      <c r="D112" s="45"/>
      <c r="E112" s="45"/>
      <c r="F112" s="45"/>
      <c r="G112" s="45"/>
      <c r="H112" s="45"/>
    </row>
    <row r="114" spans="1:7" s="64" customFormat="1" ht="15.75" x14ac:dyDescent="0.25">
      <c r="A114" s="64" t="s">
        <v>23</v>
      </c>
    </row>
    <row r="116" spans="1:7" x14ac:dyDescent="0.25">
      <c r="A116" s="22" t="s">
        <v>15</v>
      </c>
      <c r="B116" s="23" t="s">
        <v>20</v>
      </c>
      <c r="C116" s="24"/>
    </row>
    <row r="117" spans="1:7" x14ac:dyDescent="0.25">
      <c r="A117" s="25"/>
      <c r="B117" s="26"/>
      <c r="C117" s="27"/>
    </row>
    <row r="118" spans="1:7" x14ac:dyDescent="0.25">
      <c r="A118" s="25" t="s">
        <v>0</v>
      </c>
      <c r="B118" s="26"/>
      <c r="C118" s="28">
        <f>16575.69+(14.39*12)+6450.08</f>
        <v>23198.449999999997</v>
      </c>
    </row>
    <row r="119" spans="1:7" x14ac:dyDescent="0.25">
      <c r="A119" s="25" t="s">
        <v>1</v>
      </c>
      <c r="B119" s="26"/>
      <c r="C119" s="28"/>
    </row>
    <row r="120" spans="1:7" x14ac:dyDescent="0.25">
      <c r="A120" s="25" t="s">
        <v>2</v>
      </c>
      <c r="B120" s="26"/>
      <c r="C120" s="28">
        <f>C118/12</f>
        <v>1933.2041666666664</v>
      </c>
    </row>
    <row r="121" spans="1:7" x14ac:dyDescent="0.25">
      <c r="A121" s="25" t="s">
        <v>3</v>
      </c>
      <c r="B121" s="26"/>
      <c r="C121" s="28">
        <f>C119/12</f>
        <v>0</v>
      </c>
    </row>
    <row r="122" spans="1:7" x14ac:dyDescent="0.25">
      <c r="A122" s="25" t="s">
        <v>4</v>
      </c>
      <c r="B122" s="26"/>
      <c r="C122" s="9">
        <v>1643.57</v>
      </c>
    </row>
    <row r="123" spans="1:7" x14ac:dyDescent="0.25">
      <c r="A123" s="25"/>
      <c r="B123" s="26"/>
      <c r="C123" s="29">
        <f>SUM(C118:C122)</f>
        <v>26775.224166666663</v>
      </c>
    </row>
    <row r="124" spans="1:7" x14ac:dyDescent="0.25">
      <c r="A124" s="25"/>
      <c r="B124" s="26"/>
      <c r="C124" s="27"/>
    </row>
    <row r="125" spans="1:7" x14ac:dyDescent="0.25">
      <c r="A125" s="25" t="s">
        <v>5</v>
      </c>
      <c r="B125" s="26"/>
      <c r="C125" s="30">
        <f>C123*24.2/100</f>
        <v>6479.6042483333322</v>
      </c>
    </row>
    <row r="126" spans="1:7" x14ac:dyDescent="0.25">
      <c r="A126" s="25" t="s">
        <v>6</v>
      </c>
      <c r="B126" s="26"/>
      <c r="C126" s="28">
        <f>((C118+C120+C122+((C119+C121)*60/100))*80/100)*7.1/100</f>
        <v>1520.8327326666663</v>
      </c>
    </row>
    <row r="127" spans="1:7" x14ac:dyDescent="0.25">
      <c r="A127" s="25" t="s">
        <v>7</v>
      </c>
      <c r="B127" s="26"/>
      <c r="C127" s="31">
        <f>C123*8.5/100</f>
        <v>2275.8940541666666</v>
      </c>
    </row>
    <row r="128" spans="1:7" x14ac:dyDescent="0.25">
      <c r="A128" s="25"/>
      <c r="B128" s="26"/>
      <c r="C128" s="30">
        <f>SUM(C125:C127)</f>
        <v>10276.331035166666</v>
      </c>
      <c r="E128" s="40" t="s">
        <v>8</v>
      </c>
      <c r="F128" s="40" t="s">
        <v>9</v>
      </c>
      <c r="G128" s="40" t="s">
        <v>10</v>
      </c>
    </row>
    <row r="129" spans="1:7" x14ac:dyDescent="0.25">
      <c r="A129" s="25"/>
      <c r="B129" s="32"/>
      <c r="C129" s="27"/>
      <c r="E129" s="41" t="s">
        <v>11</v>
      </c>
      <c r="F129" s="42" t="s">
        <v>17</v>
      </c>
      <c r="G129" s="41" t="s">
        <v>12</v>
      </c>
    </row>
    <row r="130" spans="1:7" x14ac:dyDescent="0.25">
      <c r="A130" s="33" t="s">
        <v>13</v>
      </c>
      <c r="B130" s="34"/>
      <c r="C130" s="35">
        <f>C123+C128</f>
        <v>37051.555201833326</v>
      </c>
      <c r="E130" s="43">
        <f>C130/12</f>
        <v>3087.6296001527771</v>
      </c>
      <c r="F130" s="43">
        <f>C130/210</f>
        <v>176.43597715158725</v>
      </c>
      <c r="G130" s="43">
        <f>C130/1500</f>
        <v>24.701036801222216</v>
      </c>
    </row>
  </sheetData>
  <pageMargins left="0.31496062992125984" right="0.31496062992125984" top="0" bottom="0" header="0.31496062992125984" footer="0.31496062992125984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31"/>
  <sheetViews>
    <sheetView topLeftCell="A136" workbookViewId="0">
      <selection activeCell="J66" sqref="J66"/>
    </sheetView>
  </sheetViews>
  <sheetFormatPr defaultRowHeight="15" x14ac:dyDescent="0.25"/>
  <cols>
    <col min="3" max="3" width="10.5703125" bestFit="1" customWidth="1"/>
    <col min="5" max="5" width="16.42578125" bestFit="1" customWidth="1"/>
    <col min="6" max="6" width="21.42578125" bestFit="1" customWidth="1"/>
    <col min="7" max="7" width="16.28515625" bestFit="1" customWidth="1"/>
  </cols>
  <sheetData>
    <row r="2" spans="1:7" ht="15.75" x14ac:dyDescent="0.25">
      <c r="A2" s="64" t="s">
        <v>42</v>
      </c>
    </row>
    <row r="3" spans="1:7" x14ac:dyDescent="0.25">
      <c r="A3" s="66"/>
    </row>
    <row r="4" spans="1:7" x14ac:dyDescent="0.25">
      <c r="A4" s="22" t="s">
        <v>15</v>
      </c>
      <c r="B4" s="23" t="s">
        <v>43</v>
      </c>
      <c r="C4" s="24"/>
    </row>
    <row r="5" spans="1:7" x14ac:dyDescent="0.25">
      <c r="A5" s="25"/>
      <c r="B5" s="26"/>
      <c r="C5" s="27"/>
    </row>
    <row r="6" spans="1:7" x14ac:dyDescent="0.25">
      <c r="A6" s="25" t="s">
        <v>0</v>
      </c>
      <c r="B6" s="26"/>
      <c r="C6" s="28">
        <f>15234.64+(13.61*12)+6545.24</f>
        <v>21943.199999999997</v>
      </c>
    </row>
    <row r="7" spans="1:7" x14ac:dyDescent="0.25">
      <c r="A7" s="25" t="s">
        <v>1</v>
      </c>
      <c r="B7" s="26"/>
      <c r="C7" s="28"/>
    </row>
    <row r="8" spans="1:7" x14ac:dyDescent="0.25">
      <c r="A8" s="25" t="s">
        <v>2</v>
      </c>
      <c r="B8" s="26"/>
      <c r="C8" s="28">
        <f>C6/12</f>
        <v>1828.5999999999997</v>
      </c>
    </row>
    <row r="9" spans="1:7" x14ac:dyDescent="0.25">
      <c r="A9" s="25" t="s">
        <v>3</v>
      </c>
      <c r="B9" s="26"/>
      <c r="C9" s="28">
        <f>C7/12</f>
        <v>0</v>
      </c>
    </row>
    <row r="10" spans="1:7" x14ac:dyDescent="0.25">
      <c r="A10" s="25" t="s">
        <v>4</v>
      </c>
      <c r="B10" s="26"/>
      <c r="C10" s="9">
        <v>2350.06</v>
      </c>
    </row>
    <row r="11" spans="1:7" x14ac:dyDescent="0.25">
      <c r="A11" s="25"/>
      <c r="B11" s="26"/>
      <c r="C11" s="29">
        <f>SUM(C6:C10)</f>
        <v>26121.859999999997</v>
      </c>
    </row>
    <row r="12" spans="1:7" x14ac:dyDescent="0.25">
      <c r="A12" s="25"/>
      <c r="B12" s="26"/>
      <c r="C12" s="27"/>
    </row>
    <row r="13" spans="1:7" x14ac:dyDescent="0.25">
      <c r="A13" s="25" t="s">
        <v>5</v>
      </c>
      <c r="B13" s="26"/>
      <c r="C13" s="30">
        <f>C11*24.2/100</f>
        <v>6321.4901199999986</v>
      </c>
    </row>
    <row r="14" spans="1:7" x14ac:dyDescent="0.25">
      <c r="A14" s="25" t="s">
        <v>6</v>
      </c>
      <c r="B14" s="26"/>
      <c r="C14" s="28">
        <f>((C6+C8+C10+((C7+C9)*60/100))*80/100)*7.1/100</f>
        <v>1483.7216479999997</v>
      </c>
    </row>
    <row r="15" spans="1:7" x14ac:dyDescent="0.25">
      <c r="A15" s="25" t="s">
        <v>7</v>
      </c>
      <c r="B15" s="26"/>
      <c r="C15" s="31">
        <f>C11*8.5/100</f>
        <v>2220.3580999999995</v>
      </c>
    </row>
    <row r="16" spans="1:7" x14ac:dyDescent="0.25">
      <c r="A16" s="25"/>
      <c r="B16" s="26"/>
      <c r="C16" s="30">
        <f>SUM(C13:C15)</f>
        <v>10025.569867999999</v>
      </c>
      <c r="E16" s="40" t="s">
        <v>8</v>
      </c>
      <c r="F16" s="40" t="s">
        <v>9</v>
      </c>
      <c r="G16" s="40" t="s">
        <v>10</v>
      </c>
    </row>
    <row r="17" spans="1:7" x14ac:dyDescent="0.25">
      <c r="A17" s="25"/>
      <c r="B17" s="32"/>
      <c r="C17" s="27"/>
      <c r="E17" s="41" t="s">
        <v>11</v>
      </c>
      <c r="F17" s="42" t="s">
        <v>17</v>
      </c>
      <c r="G17" s="41" t="s">
        <v>12</v>
      </c>
    </row>
    <row r="18" spans="1:7" x14ac:dyDescent="0.25">
      <c r="A18" s="33" t="s">
        <v>13</v>
      </c>
      <c r="B18" s="34"/>
      <c r="C18" s="35">
        <f>C11+C16</f>
        <v>36147.429867999992</v>
      </c>
      <c r="E18" s="43">
        <f>C18/12</f>
        <v>3012.2858223333328</v>
      </c>
      <c r="F18" s="43">
        <f>C18/210</f>
        <v>172.13061841904758</v>
      </c>
      <c r="G18" s="43">
        <f>C18/1500</f>
        <v>24.098286578666663</v>
      </c>
    </row>
    <row r="21" spans="1:7" ht="15.75" x14ac:dyDescent="0.25">
      <c r="A21" s="64" t="s">
        <v>44</v>
      </c>
    </row>
    <row r="22" spans="1:7" x14ac:dyDescent="0.25">
      <c r="A22" s="66"/>
    </row>
    <row r="23" spans="1:7" x14ac:dyDescent="0.25">
      <c r="A23" s="22" t="s">
        <v>15</v>
      </c>
      <c r="B23" s="23" t="s">
        <v>45</v>
      </c>
      <c r="C23" s="24"/>
    </row>
    <row r="24" spans="1:7" x14ac:dyDescent="0.25">
      <c r="A24" s="25"/>
      <c r="B24" s="26"/>
      <c r="C24" s="27"/>
    </row>
    <row r="25" spans="1:7" x14ac:dyDescent="0.25">
      <c r="A25" s="25" t="s">
        <v>0</v>
      </c>
      <c r="B25" s="26"/>
      <c r="C25" s="28">
        <f>16123.31+(14.17*12)+6545.24</f>
        <v>22838.59</v>
      </c>
    </row>
    <row r="26" spans="1:7" x14ac:dyDescent="0.25">
      <c r="A26" s="25" t="s">
        <v>1</v>
      </c>
      <c r="B26" s="26"/>
      <c r="C26" s="28"/>
    </row>
    <row r="27" spans="1:7" x14ac:dyDescent="0.25">
      <c r="A27" s="25" t="s">
        <v>2</v>
      </c>
      <c r="B27" s="26"/>
      <c r="C27" s="28">
        <f>C25/12</f>
        <v>1903.2158333333334</v>
      </c>
    </row>
    <row r="28" spans="1:7" x14ac:dyDescent="0.25">
      <c r="A28" s="25" t="s">
        <v>3</v>
      </c>
      <c r="B28" s="26"/>
      <c r="C28" s="28">
        <f>C26/12</f>
        <v>0</v>
      </c>
    </row>
    <row r="29" spans="1:7" x14ac:dyDescent="0.25">
      <c r="A29" s="25" t="s">
        <v>4</v>
      </c>
      <c r="B29" s="26"/>
      <c r="C29" s="9">
        <v>2350.06</v>
      </c>
    </row>
    <row r="30" spans="1:7" x14ac:dyDescent="0.25">
      <c r="A30" s="25"/>
      <c r="B30" s="26"/>
      <c r="C30" s="29">
        <f>SUM(C25:C29)</f>
        <v>27091.865833333333</v>
      </c>
    </row>
    <row r="31" spans="1:7" x14ac:dyDescent="0.25">
      <c r="A31" s="25"/>
      <c r="B31" s="26"/>
      <c r="C31" s="27"/>
    </row>
    <row r="32" spans="1:7" x14ac:dyDescent="0.25">
      <c r="A32" s="25" t="s">
        <v>5</v>
      </c>
      <c r="B32" s="26"/>
      <c r="C32" s="30">
        <f>C30*24.2/100</f>
        <v>6556.2315316666663</v>
      </c>
    </row>
    <row r="33" spans="1:7" x14ac:dyDescent="0.25">
      <c r="A33" s="25" t="s">
        <v>6</v>
      </c>
      <c r="B33" s="26"/>
      <c r="C33" s="28">
        <f>((C25+C27+C29+((C26+C28)*60/100))*80/100)*7.1/100</f>
        <v>1538.8179793333331</v>
      </c>
    </row>
    <row r="34" spans="1:7" x14ac:dyDescent="0.25">
      <c r="A34" s="25" t="s">
        <v>7</v>
      </c>
      <c r="B34" s="26"/>
      <c r="C34" s="31">
        <f>C30*8.5/100</f>
        <v>2302.8085958333336</v>
      </c>
    </row>
    <row r="35" spans="1:7" x14ac:dyDescent="0.25">
      <c r="A35" s="25"/>
      <c r="B35" s="26"/>
      <c r="C35" s="30">
        <f>SUM(C32:C34)</f>
        <v>10397.858106833333</v>
      </c>
      <c r="E35" s="40" t="s">
        <v>8</v>
      </c>
      <c r="F35" s="40" t="s">
        <v>9</v>
      </c>
      <c r="G35" s="40" t="s">
        <v>10</v>
      </c>
    </row>
    <row r="36" spans="1:7" x14ac:dyDescent="0.25">
      <c r="A36" s="25"/>
      <c r="B36" s="32"/>
      <c r="C36" s="27"/>
      <c r="E36" s="41" t="s">
        <v>11</v>
      </c>
      <c r="F36" s="42" t="s">
        <v>17</v>
      </c>
      <c r="G36" s="41" t="s">
        <v>12</v>
      </c>
    </row>
    <row r="37" spans="1:7" x14ac:dyDescent="0.25">
      <c r="A37" s="33" t="s">
        <v>13</v>
      </c>
      <c r="B37" s="34"/>
      <c r="C37" s="35">
        <f>C30+C35</f>
        <v>37489.723940166667</v>
      </c>
      <c r="E37" s="43">
        <f>C37/12</f>
        <v>3124.1436616805554</v>
      </c>
      <c r="F37" s="43">
        <f>C37/210</f>
        <v>178.5224949531746</v>
      </c>
      <c r="G37" s="43">
        <f>C37/1500</f>
        <v>24.993149293444443</v>
      </c>
    </row>
    <row r="40" spans="1:7" ht="15.75" x14ac:dyDescent="0.25">
      <c r="A40" s="64" t="s">
        <v>46</v>
      </c>
    </row>
    <row r="41" spans="1:7" x14ac:dyDescent="0.25">
      <c r="A41" s="66"/>
    </row>
    <row r="42" spans="1:7" x14ac:dyDescent="0.25">
      <c r="A42" s="22" t="s">
        <v>15</v>
      </c>
      <c r="B42" s="23" t="s">
        <v>47</v>
      </c>
      <c r="C42" s="24"/>
    </row>
    <row r="43" spans="1:7" x14ac:dyDescent="0.25">
      <c r="A43" s="25"/>
      <c r="B43" s="26"/>
      <c r="C43" s="27"/>
    </row>
    <row r="44" spans="1:7" x14ac:dyDescent="0.25">
      <c r="A44" s="25" t="s">
        <v>0</v>
      </c>
      <c r="B44" s="26"/>
      <c r="C44" s="28">
        <f>17149.78+(14.81*12)+6545.24</f>
        <v>23872.739999999998</v>
      </c>
    </row>
    <row r="45" spans="1:7" x14ac:dyDescent="0.25">
      <c r="A45" s="25" t="s">
        <v>1</v>
      </c>
      <c r="B45" s="26"/>
      <c r="C45" s="28"/>
    </row>
    <row r="46" spans="1:7" x14ac:dyDescent="0.25">
      <c r="A46" s="25" t="s">
        <v>2</v>
      </c>
      <c r="B46" s="26"/>
      <c r="C46" s="28">
        <f>C44/12</f>
        <v>1989.3949999999998</v>
      </c>
    </row>
    <row r="47" spans="1:7" x14ac:dyDescent="0.25">
      <c r="A47" s="25" t="s">
        <v>3</v>
      </c>
      <c r="B47" s="26"/>
      <c r="C47" s="28">
        <f>C45/12</f>
        <v>0</v>
      </c>
    </row>
    <row r="48" spans="1:7" x14ac:dyDescent="0.25">
      <c r="A48" s="25" t="s">
        <v>4</v>
      </c>
      <c r="B48" s="26"/>
      <c r="C48" s="9">
        <v>2350.06</v>
      </c>
    </row>
    <row r="49" spans="1:7" x14ac:dyDescent="0.25">
      <c r="A49" s="25"/>
      <c r="B49" s="26"/>
      <c r="C49" s="29">
        <f>SUM(C44:C48)</f>
        <v>28212.195</v>
      </c>
    </row>
    <row r="50" spans="1:7" x14ac:dyDescent="0.25">
      <c r="A50" s="25"/>
      <c r="B50" s="26"/>
      <c r="C50" s="27"/>
    </row>
    <row r="51" spans="1:7" x14ac:dyDescent="0.25">
      <c r="A51" s="25" t="s">
        <v>5</v>
      </c>
      <c r="B51" s="26"/>
      <c r="C51" s="30">
        <f>C49*24.2/100</f>
        <v>6827.3511899999994</v>
      </c>
    </row>
    <row r="52" spans="1:7" x14ac:dyDescent="0.25">
      <c r="A52" s="25" t="s">
        <v>6</v>
      </c>
      <c r="B52" s="26"/>
      <c r="C52" s="28">
        <f>((C44+C46+C48+((C45+C47)*60/100))*80/100)*7.1/100</f>
        <v>1602.4526759999999</v>
      </c>
    </row>
    <row r="53" spans="1:7" x14ac:dyDescent="0.25">
      <c r="A53" s="25" t="s">
        <v>7</v>
      </c>
      <c r="B53" s="26"/>
      <c r="C53" s="31">
        <f>C49*8.5/100</f>
        <v>2398.0365750000001</v>
      </c>
    </row>
    <row r="54" spans="1:7" x14ac:dyDescent="0.25">
      <c r="A54" s="25"/>
      <c r="B54" s="26"/>
      <c r="C54" s="30">
        <f>SUM(C51:C53)</f>
        <v>10827.840440999998</v>
      </c>
      <c r="E54" s="40" t="s">
        <v>8</v>
      </c>
      <c r="F54" s="40" t="s">
        <v>9</v>
      </c>
      <c r="G54" s="40" t="s">
        <v>10</v>
      </c>
    </row>
    <row r="55" spans="1:7" x14ac:dyDescent="0.25">
      <c r="A55" s="25"/>
      <c r="B55" s="32"/>
      <c r="C55" s="27"/>
      <c r="E55" s="41" t="s">
        <v>11</v>
      </c>
      <c r="F55" s="42" t="s">
        <v>17</v>
      </c>
      <c r="G55" s="41" t="s">
        <v>12</v>
      </c>
    </row>
    <row r="56" spans="1:7" x14ac:dyDescent="0.25">
      <c r="A56" s="33" t="s">
        <v>13</v>
      </c>
      <c r="B56" s="34"/>
      <c r="C56" s="35">
        <f>C49+C54</f>
        <v>39040.035441</v>
      </c>
      <c r="E56" s="43">
        <f>C56/12</f>
        <v>3253.33628675</v>
      </c>
      <c r="F56" s="43">
        <f>C56/210</f>
        <v>185.90493067142856</v>
      </c>
      <c r="G56" s="43">
        <f>C56/1500</f>
        <v>26.026690294000002</v>
      </c>
    </row>
    <row r="58" spans="1:7" ht="15.75" x14ac:dyDescent="0.25">
      <c r="A58" s="64" t="s">
        <v>40</v>
      </c>
    </row>
    <row r="59" spans="1:7" x14ac:dyDescent="0.25">
      <c r="A59" s="66"/>
    </row>
    <row r="60" spans="1:7" x14ac:dyDescent="0.25">
      <c r="A60" s="22" t="s">
        <v>15</v>
      </c>
      <c r="B60" s="23" t="s">
        <v>41</v>
      </c>
      <c r="C60" s="24"/>
    </row>
    <row r="61" spans="1:7" x14ac:dyDescent="0.25">
      <c r="A61" s="25"/>
      <c r="B61" s="26"/>
      <c r="C61" s="27"/>
    </row>
    <row r="62" spans="1:7" x14ac:dyDescent="0.25">
      <c r="A62" s="25" t="s">
        <v>0</v>
      </c>
      <c r="B62" s="26"/>
      <c r="C62" s="28">
        <f>18401.54+(15.59*12)+6545.24</f>
        <v>25133.86</v>
      </c>
    </row>
    <row r="63" spans="1:7" x14ac:dyDescent="0.25">
      <c r="A63" s="25" t="s">
        <v>1</v>
      </c>
      <c r="B63" s="26"/>
      <c r="C63" s="28"/>
    </row>
    <row r="64" spans="1:7" x14ac:dyDescent="0.25">
      <c r="A64" s="25" t="s">
        <v>2</v>
      </c>
      <c r="B64" s="26"/>
      <c r="C64" s="28">
        <f>C62/12</f>
        <v>2094.4883333333332</v>
      </c>
    </row>
    <row r="65" spans="1:7" x14ac:dyDescent="0.25">
      <c r="A65" s="25" t="s">
        <v>3</v>
      </c>
      <c r="B65" s="26"/>
      <c r="C65" s="28">
        <f>C63/12</f>
        <v>0</v>
      </c>
    </row>
    <row r="66" spans="1:7" x14ac:dyDescent="0.25">
      <c r="A66" s="25" t="s">
        <v>4</v>
      </c>
      <c r="B66" s="26"/>
      <c r="C66" s="9">
        <v>2350.06</v>
      </c>
    </row>
    <row r="67" spans="1:7" x14ac:dyDescent="0.25">
      <c r="A67" s="25"/>
      <c r="B67" s="26"/>
      <c r="C67" s="29">
        <f>SUM(C62:C66)</f>
        <v>29578.408333333336</v>
      </c>
    </row>
    <row r="68" spans="1:7" x14ac:dyDescent="0.25">
      <c r="A68" s="25"/>
      <c r="B68" s="26"/>
      <c r="C68" s="27"/>
    </row>
    <row r="69" spans="1:7" x14ac:dyDescent="0.25">
      <c r="A69" s="25" t="s">
        <v>5</v>
      </c>
      <c r="B69" s="26"/>
      <c r="C69" s="30">
        <f>C67*24.2/100</f>
        <v>7157.9748166666668</v>
      </c>
    </row>
    <row r="70" spans="1:7" x14ac:dyDescent="0.25">
      <c r="A70" s="25" t="s">
        <v>6</v>
      </c>
      <c r="B70" s="26"/>
      <c r="C70" s="28">
        <f>((C62+C64+C66+((C63+C65)*60/100))*80/100)*7.1/100</f>
        <v>1680.0535933333335</v>
      </c>
    </row>
    <row r="71" spans="1:7" x14ac:dyDescent="0.25">
      <c r="A71" s="25" t="s">
        <v>7</v>
      </c>
      <c r="B71" s="26"/>
      <c r="C71" s="31">
        <f>C67*8.5/100</f>
        <v>2514.1647083333337</v>
      </c>
    </row>
    <row r="72" spans="1:7" x14ac:dyDescent="0.25">
      <c r="A72" s="25"/>
      <c r="B72" s="26"/>
      <c r="C72" s="30">
        <f>SUM(C69:C71)</f>
        <v>11352.193118333334</v>
      </c>
      <c r="E72" s="40" t="s">
        <v>8</v>
      </c>
      <c r="F72" s="40" t="s">
        <v>9</v>
      </c>
      <c r="G72" s="40" t="s">
        <v>10</v>
      </c>
    </row>
    <row r="73" spans="1:7" x14ac:dyDescent="0.25">
      <c r="A73" s="25"/>
      <c r="B73" s="32"/>
      <c r="C73" s="27"/>
      <c r="E73" s="41" t="s">
        <v>11</v>
      </c>
      <c r="F73" s="42" t="s">
        <v>17</v>
      </c>
      <c r="G73" s="41" t="s">
        <v>12</v>
      </c>
    </row>
    <row r="74" spans="1:7" x14ac:dyDescent="0.25">
      <c r="A74" s="33" t="s">
        <v>13</v>
      </c>
      <c r="B74" s="34"/>
      <c r="C74" s="35">
        <f>C67+C72</f>
        <v>40930.601451666669</v>
      </c>
      <c r="E74" s="43">
        <f>C74/12</f>
        <v>3410.8834543055559</v>
      </c>
      <c r="F74" s="43">
        <f>C74/210</f>
        <v>194.90762596031746</v>
      </c>
      <c r="G74" s="43">
        <f>C74/1500</f>
        <v>27.287067634444448</v>
      </c>
    </row>
    <row r="77" spans="1:7" ht="15.75" x14ac:dyDescent="0.25">
      <c r="A77" s="64" t="s">
        <v>48</v>
      </c>
    </row>
    <row r="78" spans="1:7" x14ac:dyDescent="0.25">
      <c r="A78" s="66"/>
    </row>
    <row r="79" spans="1:7" x14ac:dyDescent="0.25">
      <c r="A79" s="22" t="s">
        <v>15</v>
      </c>
      <c r="B79" s="23" t="s">
        <v>49</v>
      </c>
      <c r="C79" s="24"/>
    </row>
    <row r="80" spans="1:7" x14ac:dyDescent="0.25">
      <c r="A80" s="25"/>
      <c r="B80" s="26"/>
      <c r="C80" s="27"/>
    </row>
    <row r="81" spans="1:7" x14ac:dyDescent="0.25">
      <c r="A81" s="25" t="s">
        <v>0</v>
      </c>
      <c r="B81" s="26"/>
      <c r="C81" s="28">
        <f>19325.63+(16.17*12)+6545.24</f>
        <v>26064.910000000003</v>
      </c>
    </row>
    <row r="82" spans="1:7" x14ac:dyDescent="0.25">
      <c r="A82" s="25" t="s">
        <v>1</v>
      </c>
      <c r="B82" s="26"/>
      <c r="C82" s="28"/>
    </row>
    <row r="83" spans="1:7" x14ac:dyDescent="0.25">
      <c r="A83" s="25" t="s">
        <v>2</v>
      </c>
      <c r="B83" s="26"/>
      <c r="C83" s="28">
        <f>C81/12</f>
        <v>2172.0758333333338</v>
      </c>
    </row>
    <row r="84" spans="1:7" x14ac:dyDescent="0.25">
      <c r="A84" s="25" t="s">
        <v>3</v>
      </c>
      <c r="B84" s="26"/>
      <c r="C84" s="28">
        <f>C82/12</f>
        <v>0</v>
      </c>
    </row>
    <row r="85" spans="1:7" x14ac:dyDescent="0.25">
      <c r="A85" s="25" t="s">
        <v>4</v>
      </c>
      <c r="B85" s="26"/>
      <c r="C85" s="9">
        <v>2350.06</v>
      </c>
    </row>
    <row r="86" spans="1:7" x14ac:dyDescent="0.25">
      <c r="A86" s="25"/>
      <c r="B86" s="26"/>
      <c r="C86" s="29">
        <f>SUM(C81:C85)</f>
        <v>30587.045833333337</v>
      </c>
    </row>
    <row r="87" spans="1:7" x14ac:dyDescent="0.25">
      <c r="A87" s="25"/>
      <c r="B87" s="26"/>
      <c r="C87" s="27"/>
    </row>
    <row r="88" spans="1:7" x14ac:dyDescent="0.25">
      <c r="A88" s="25" t="s">
        <v>5</v>
      </c>
      <c r="B88" s="26"/>
      <c r="C88" s="30">
        <f>C86*24.2/100</f>
        <v>7402.0650916666673</v>
      </c>
    </row>
    <row r="89" spans="1:7" x14ac:dyDescent="0.25">
      <c r="A89" s="25" t="s">
        <v>6</v>
      </c>
      <c r="B89" s="26"/>
      <c r="C89" s="28">
        <f>((C81+C83+C85+((C82+C84)*60/100))*80/100)*7.1/100</f>
        <v>1737.3442033333333</v>
      </c>
    </row>
    <row r="90" spans="1:7" x14ac:dyDescent="0.25">
      <c r="A90" s="25" t="s">
        <v>7</v>
      </c>
      <c r="B90" s="26"/>
      <c r="C90" s="31">
        <f>C86*8.5/100</f>
        <v>2599.8988958333339</v>
      </c>
    </row>
    <row r="91" spans="1:7" x14ac:dyDescent="0.25">
      <c r="A91" s="25"/>
      <c r="B91" s="26"/>
      <c r="C91" s="30">
        <f>SUM(C88:C90)</f>
        <v>11739.308190833335</v>
      </c>
      <c r="E91" s="40" t="s">
        <v>8</v>
      </c>
      <c r="F91" s="40" t="s">
        <v>9</v>
      </c>
      <c r="G91" s="40" t="s">
        <v>10</v>
      </c>
    </row>
    <row r="92" spans="1:7" x14ac:dyDescent="0.25">
      <c r="A92" s="25"/>
      <c r="B92" s="32"/>
      <c r="C92" s="27"/>
      <c r="E92" s="41" t="s">
        <v>11</v>
      </c>
      <c r="F92" s="42" t="s">
        <v>17</v>
      </c>
      <c r="G92" s="41" t="s">
        <v>12</v>
      </c>
    </row>
    <row r="93" spans="1:7" x14ac:dyDescent="0.25">
      <c r="A93" s="33" t="s">
        <v>13</v>
      </c>
      <c r="B93" s="34"/>
      <c r="C93" s="35">
        <f>C86+C91</f>
        <v>42326.354024166671</v>
      </c>
      <c r="E93" s="43">
        <f>C93/12</f>
        <v>3527.1961686805557</v>
      </c>
      <c r="F93" s="43">
        <f>C93/210</f>
        <v>201.55406678174606</v>
      </c>
      <c r="G93" s="43">
        <f>C93/1500</f>
        <v>28.217569349444446</v>
      </c>
    </row>
    <row r="94" spans="1:7" x14ac:dyDescent="0.25">
      <c r="A94" s="36"/>
      <c r="B94" s="26"/>
      <c r="C94" s="37"/>
      <c r="E94" s="37"/>
      <c r="F94" s="37"/>
      <c r="G94" s="37"/>
    </row>
    <row r="96" spans="1:7" ht="15.75" x14ac:dyDescent="0.25">
      <c r="A96" s="64" t="s">
        <v>50</v>
      </c>
    </row>
    <row r="97" spans="1:7" x14ac:dyDescent="0.25">
      <c r="A97" s="66"/>
    </row>
    <row r="98" spans="1:7" x14ac:dyDescent="0.25">
      <c r="A98" s="22" t="s">
        <v>15</v>
      </c>
      <c r="B98" s="23" t="s">
        <v>51</v>
      </c>
      <c r="C98" s="24"/>
    </row>
    <row r="99" spans="1:7" x14ac:dyDescent="0.25">
      <c r="A99" s="25"/>
      <c r="B99" s="26"/>
      <c r="C99" s="27"/>
    </row>
    <row r="100" spans="1:7" x14ac:dyDescent="0.25">
      <c r="A100" s="25" t="s">
        <v>0</v>
      </c>
      <c r="B100" s="26"/>
      <c r="C100" s="28">
        <f>20293.95+(16.77*12)+6545.24</f>
        <v>27040.43</v>
      </c>
    </row>
    <row r="101" spans="1:7" x14ac:dyDescent="0.25">
      <c r="A101" s="25" t="s">
        <v>1</v>
      </c>
      <c r="B101" s="26"/>
      <c r="C101" s="28"/>
    </row>
    <row r="102" spans="1:7" x14ac:dyDescent="0.25">
      <c r="A102" s="25" t="s">
        <v>2</v>
      </c>
      <c r="B102" s="26"/>
      <c r="C102" s="28">
        <f>C100/12</f>
        <v>2253.3691666666668</v>
      </c>
    </row>
    <row r="103" spans="1:7" x14ac:dyDescent="0.25">
      <c r="A103" s="25" t="s">
        <v>3</v>
      </c>
      <c r="B103" s="26"/>
      <c r="C103" s="28">
        <f>C101/12</f>
        <v>0</v>
      </c>
    </row>
    <row r="104" spans="1:7" x14ac:dyDescent="0.25">
      <c r="A104" s="25" t="s">
        <v>4</v>
      </c>
      <c r="B104" s="26"/>
      <c r="C104" s="9">
        <v>2350.06</v>
      </c>
    </row>
    <row r="105" spans="1:7" x14ac:dyDescent="0.25">
      <c r="A105" s="25"/>
      <c r="B105" s="26"/>
      <c r="C105" s="29">
        <f>SUM(C100:C104)</f>
        <v>31643.859166666669</v>
      </c>
    </row>
    <row r="106" spans="1:7" x14ac:dyDescent="0.25">
      <c r="A106" s="25"/>
      <c r="B106" s="26"/>
      <c r="C106" s="27"/>
    </row>
    <row r="107" spans="1:7" x14ac:dyDescent="0.25">
      <c r="A107" s="25" t="s">
        <v>5</v>
      </c>
      <c r="B107" s="26"/>
      <c r="C107" s="30">
        <f>C105*24.2/100</f>
        <v>7657.8139183333342</v>
      </c>
    </row>
    <row r="108" spans="1:7" x14ac:dyDescent="0.25">
      <c r="A108" s="25" t="s">
        <v>6</v>
      </c>
      <c r="B108" s="26"/>
      <c r="C108" s="28">
        <f>((C100+C102+C104+((C101+C103)*60/100))*80/100)*7.1/100</f>
        <v>1797.3712006666665</v>
      </c>
    </row>
    <row r="109" spans="1:7" x14ac:dyDescent="0.25">
      <c r="A109" s="25" t="s">
        <v>7</v>
      </c>
      <c r="B109" s="26"/>
      <c r="C109" s="31">
        <f>C105*8.5/100</f>
        <v>2689.7280291666666</v>
      </c>
    </row>
    <row r="110" spans="1:7" x14ac:dyDescent="0.25">
      <c r="A110" s="25"/>
      <c r="B110" s="26"/>
      <c r="C110" s="30">
        <f>SUM(C107:C109)</f>
        <v>12144.913148166668</v>
      </c>
      <c r="E110" s="40" t="s">
        <v>8</v>
      </c>
      <c r="F110" s="40" t="s">
        <v>9</v>
      </c>
      <c r="G110" s="40" t="s">
        <v>10</v>
      </c>
    </row>
    <row r="111" spans="1:7" x14ac:dyDescent="0.25">
      <c r="A111" s="25"/>
      <c r="B111" s="32"/>
      <c r="C111" s="27"/>
      <c r="E111" s="41" t="s">
        <v>11</v>
      </c>
      <c r="F111" s="42" t="s">
        <v>17</v>
      </c>
      <c r="G111" s="41" t="s">
        <v>12</v>
      </c>
    </row>
    <row r="112" spans="1:7" x14ac:dyDescent="0.25">
      <c r="A112" s="33" t="s">
        <v>13</v>
      </c>
      <c r="B112" s="34"/>
      <c r="C112" s="35">
        <f>C105+C110</f>
        <v>43788.772314833339</v>
      </c>
      <c r="E112" s="43">
        <f>C112/12</f>
        <v>3649.0643595694451</v>
      </c>
      <c r="F112" s="43">
        <f>C112/2110</f>
        <v>20.752972661058454</v>
      </c>
      <c r="G112" s="43">
        <f>C112/1500</f>
        <v>29.19251487655556</v>
      </c>
    </row>
    <row r="115" spans="1:3" ht="15.75" x14ac:dyDescent="0.25">
      <c r="A115" s="64" t="s">
        <v>52</v>
      </c>
    </row>
    <row r="116" spans="1:3" x14ac:dyDescent="0.25">
      <c r="A116" s="66"/>
    </row>
    <row r="117" spans="1:3" x14ac:dyDescent="0.25">
      <c r="A117" s="22" t="s">
        <v>15</v>
      </c>
      <c r="B117" s="23" t="s">
        <v>53</v>
      </c>
      <c r="C117" s="24"/>
    </row>
    <row r="118" spans="1:3" x14ac:dyDescent="0.25">
      <c r="A118" s="25"/>
      <c r="B118" s="26"/>
      <c r="C118" s="27"/>
    </row>
    <row r="119" spans="1:3" x14ac:dyDescent="0.25">
      <c r="A119" s="25" t="s">
        <v>0</v>
      </c>
      <c r="B119" s="26"/>
      <c r="C119" s="28">
        <f>21301.97+(17.4*12)+6545.24</f>
        <v>28056.010000000002</v>
      </c>
    </row>
    <row r="120" spans="1:3" x14ac:dyDescent="0.25">
      <c r="A120" s="25" t="s">
        <v>1</v>
      </c>
      <c r="B120" s="26"/>
      <c r="C120" s="28"/>
    </row>
    <row r="121" spans="1:3" x14ac:dyDescent="0.25">
      <c r="A121" s="25" t="s">
        <v>2</v>
      </c>
      <c r="B121" s="26"/>
      <c r="C121" s="28">
        <f>C119/12</f>
        <v>2338.0008333333335</v>
      </c>
    </row>
    <row r="122" spans="1:3" x14ac:dyDescent="0.25">
      <c r="A122" s="25" t="s">
        <v>3</v>
      </c>
      <c r="B122" s="26"/>
      <c r="C122" s="28">
        <f>C120/12</f>
        <v>0</v>
      </c>
    </row>
    <row r="123" spans="1:3" x14ac:dyDescent="0.25">
      <c r="A123" s="25" t="s">
        <v>4</v>
      </c>
      <c r="B123" s="26"/>
      <c r="C123" s="9">
        <v>2350.06</v>
      </c>
    </row>
    <row r="124" spans="1:3" x14ac:dyDescent="0.25">
      <c r="A124" s="25"/>
      <c r="B124" s="26"/>
      <c r="C124" s="29">
        <f>SUM(C119:C123)</f>
        <v>32744.070833333335</v>
      </c>
    </row>
    <row r="125" spans="1:3" x14ac:dyDescent="0.25">
      <c r="A125" s="25"/>
      <c r="B125" s="26"/>
      <c r="C125" s="27"/>
    </row>
    <row r="126" spans="1:3" x14ac:dyDescent="0.25">
      <c r="A126" s="25" t="s">
        <v>5</v>
      </c>
      <c r="B126" s="26"/>
      <c r="C126" s="30">
        <f>C124*24.2/100</f>
        <v>7924.0651416666669</v>
      </c>
    </row>
    <row r="127" spans="1:3" x14ac:dyDescent="0.25">
      <c r="A127" s="25" t="s">
        <v>6</v>
      </c>
      <c r="B127" s="26"/>
      <c r="C127" s="28">
        <f>((C119+C121+C123+((C120+C122)*60/100))*80/100)*7.1/100</f>
        <v>1859.8632233333335</v>
      </c>
    </row>
    <row r="128" spans="1:3" x14ac:dyDescent="0.25">
      <c r="A128" s="25" t="s">
        <v>7</v>
      </c>
      <c r="B128" s="26"/>
      <c r="C128" s="31">
        <f>C124*8.5/100</f>
        <v>2783.2460208333337</v>
      </c>
    </row>
    <row r="129" spans="1:7" x14ac:dyDescent="0.25">
      <c r="A129" s="25"/>
      <c r="B129" s="26"/>
      <c r="C129" s="30">
        <f>SUM(C126:C128)</f>
        <v>12567.174385833334</v>
      </c>
      <c r="E129" s="40" t="s">
        <v>8</v>
      </c>
      <c r="F129" s="40" t="s">
        <v>9</v>
      </c>
      <c r="G129" s="40" t="s">
        <v>10</v>
      </c>
    </row>
    <row r="130" spans="1:7" x14ac:dyDescent="0.25">
      <c r="A130" s="25"/>
      <c r="B130" s="32"/>
      <c r="C130" s="27"/>
      <c r="E130" s="41" t="s">
        <v>11</v>
      </c>
      <c r="F130" s="42" t="s">
        <v>17</v>
      </c>
      <c r="G130" s="41" t="s">
        <v>12</v>
      </c>
    </row>
    <row r="131" spans="1:7" x14ac:dyDescent="0.25">
      <c r="A131" s="33" t="s">
        <v>13</v>
      </c>
      <c r="B131" s="34"/>
      <c r="C131" s="35">
        <f>C124+C129</f>
        <v>45311.245219166667</v>
      </c>
      <c r="E131" s="43">
        <f>C131/12</f>
        <v>3775.9371015972224</v>
      </c>
      <c r="F131" s="43">
        <f>C131/210</f>
        <v>215.76783437698413</v>
      </c>
      <c r="G131" s="43">
        <f>C131/1500</f>
        <v>30.207496812777777</v>
      </c>
    </row>
  </sheetData>
  <pageMargins left="0.31496062992125984" right="0.31496062992125984" top="0" bottom="0" header="0.31496062992125984" footer="0.31496062992125984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CAT. B</vt:lpstr>
      <vt:lpstr>CAT. C</vt:lpstr>
      <vt:lpstr>CAT. D</vt:lpstr>
    </vt:vector>
  </TitlesOfParts>
  <Company>Olidata S.p.A.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Giuseppina Scimeca</dc:creator>
  <cp:lastModifiedBy>Giuseppina Scimeca</cp:lastModifiedBy>
  <cp:lastPrinted>2015-06-23T11:24:48Z</cp:lastPrinted>
  <dcterms:created xsi:type="dcterms:W3CDTF">2015-06-23T07:23:26Z</dcterms:created>
  <dcterms:modified xsi:type="dcterms:W3CDTF">2015-06-23T11:25:04Z</dcterms:modified>
</cp:coreProperties>
</file>